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<sst xmlns="http://schemas.openxmlformats.org/spreadsheetml/2006/main" count="2028" uniqueCount="783">
  <si>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26 від 19.06.2019, протокол № 39 від 19.09.2019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</si>
  <si>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39 від 19.09.2019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</si>
  <si>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26 від 19.06.2019, протокол № 39 від 19.09.2019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</si>
  <si>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27 від 10.07.2019, протокол № 30 від 06.08.2019, протокол № 39 від 19.09.2019</t>
    </r>
  </si>
  <si>
    <t xml:space="preserve">72250000-2        Послуги, пов’язані із системами та підтримкою </t>
  </si>
  <si>
    <r>
      <t xml:space="preserve">Кошти обласного бюджету         </t>
    </r>
    <r>
      <rPr>
        <sz val="11"/>
        <rFont val="Times New Roman"/>
        <family val="1"/>
      </rPr>
      <t>Протокол № 55 від 21.11.2019</t>
    </r>
  </si>
  <si>
    <r>
      <t xml:space="preserve">Спец. фонд (навчання)        </t>
    </r>
    <r>
      <rPr>
        <sz val="12"/>
        <rFont val="Times New Roman"/>
        <family val="1"/>
      </rPr>
      <t xml:space="preserve">  Протокол № 55 від 21.11.2019</t>
    </r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</si>
  <si>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06.08.2019, протокол № 55 від 21.11.2019</t>
    </r>
  </si>
  <si>
    <r>
      <t xml:space="preserve">Допорогові закупівлі  </t>
    </r>
    <r>
      <rPr>
        <b/>
        <sz val="12"/>
        <rFont val="Times New Roman"/>
        <family val="1"/>
      </rPr>
      <t xml:space="preserve"> ВІДМІНА</t>
    </r>
    <r>
      <rPr>
        <sz val="12"/>
        <rFont val="Times New Roman"/>
        <family val="1"/>
      </rPr>
      <t xml:space="preserve">             100 000,00 грн. </t>
    </r>
  </si>
  <si>
    <r>
      <t xml:space="preserve">Кошти районні Музиківський пункт Білозерської станції ЕШМД - 100000,00;                         Кошти обласного бюджету - 10 000,00; Кошти медичної субвенції попереднього року - 4550,00;                         </t>
    </r>
    <r>
      <rPr>
        <sz val="11"/>
        <rFont val="Times New Roman"/>
        <family val="1"/>
      </rPr>
      <t xml:space="preserve"> Протокол № 57 від 27.11.2019</t>
    </r>
  </si>
  <si>
    <r>
      <t xml:space="preserve">Допорогові закупівлі                        198 628,00 грн.  </t>
    </r>
    <r>
      <rPr>
        <b/>
        <sz val="12"/>
        <rFont val="Times New Roman"/>
        <family val="1"/>
      </rPr>
      <t xml:space="preserve"> ВІДМІНА </t>
    </r>
  </si>
  <si>
    <t xml:space="preserve">Допорогові закупівлі                      </t>
  </si>
  <si>
    <t>22210000-5           Газети</t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</si>
  <si>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Протокол № 21 від 14.05.2019, протокол № 26 від 19.06.2019, протокол № 27 від 10.07.2019, протокол № 30 від 06.08.2019, протокол № 35 від 20.08.2019, протокол № 39 від 19.09.2019</t>
    </r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</si>
  <si>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          Протокол № 21 від 14.05.2019, протокол № 30 від 06.08.2019, протокол № 39 від 19.09.2019</t>
    </r>
  </si>
  <si>
    <r>
      <rPr>
        <b/>
        <sz val="12"/>
        <rFont val="Times New Roman"/>
        <family val="1"/>
      </rPr>
      <t xml:space="preserve">Кошти обласного бюджету    </t>
    </r>
    <r>
      <rPr>
        <sz val="12"/>
        <rFont val="Times New Roman"/>
        <family val="1"/>
      </rPr>
      <t xml:space="preserve">       протокол № 39 від 19.09.2019</t>
    </r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</si>
  <si>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35 від 20.08.2019, протокол № 39 від 19.09.2019</t>
    </r>
  </si>
  <si>
    <r>
      <rPr>
        <b/>
        <sz val="12"/>
        <rFont val="Times New Roman"/>
        <family val="1"/>
      </rPr>
      <t xml:space="preserve">Районні кошти 
Посад-Покровський пункт Білозерської станції  Е(Ш)МД     </t>
    </r>
    <r>
      <rPr>
        <sz val="12"/>
        <rFont val="Times New Roman"/>
        <family val="1"/>
      </rPr>
      <t>Протокол № 23 від 24.05.2019, протокол № 39 від 19.09.2019</t>
    </r>
  </si>
  <si>
    <r>
      <rPr>
        <b/>
        <sz val="12"/>
        <rFont val="Times New Roman"/>
        <family val="1"/>
      </rPr>
      <t xml:space="preserve">Районні кошти 
Посад-Покровський пункт Білозерської станції  Е(Ш)МД     </t>
    </r>
    <r>
      <rPr>
        <sz val="12"/>
        <rFont val="Times New Roman"/>
        <family val="1"/>
      </rPr>
      <t xml:space="preserve"> протокол № 39 від 19.09.2019</t>
    </r>
  </si>
  <si>
    <t xml:space="preserve">31530000-0         Частини до світильників та освітлювального обладнання </t>
  </si>
  <si>
    <t>Лампи розжарювання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</si>
  <si>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26 від 19.06.2019, протокол № 39 від 19.09.2019</t>
    </r>
  </si>
  <si>
    <t>Послуги з надання в оренду нерухомості</t>
  </si>
  <si>
    <t>Жовтень-грудень 2019 року</t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</si>
  <si>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41 від 01.10.2019</t>
    </r>
  </si>
  <si>
    <t>Запасні частини до легкових автомобілів</t>
  </si>
  <si>
    <t xml:space="preserve">Жовтень-Грудень 2019 року  </t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</si>
  <si>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41 від 01.10.2019</t>
    </r>
  </si>
  <si>
    <t>Протокол № 9 від 04.03.2019, протокол № 41 від 01.10.2019</t>
  </si>
  <si>
    <r>
      <t xml:space="preserve">Кошти обласного бюджету           </t>
    </r>
    <r>
      <rPr>
        <sz val="12"/>
        <rFont val="Times New Roman"/>
        <family val="1"/>
      </rPr>
      <t>Протокол № 30 від 06.08.2019, Протокол № 35 від 20.08.2019, протокол № 41 від 01.10.2019</t>
    </r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</si>
  <si>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35 від 20.08.2019, протокол № 41 від 01.10.2019</t>
    </r>
  </si>
  <si>
    <t>Протокол № 16 від 09.04.2019, протокол № 17 від 10.04.2019, протокол № 41 від 01.10.2019</t>
  </si>
  <si>
    <t xml:space="preserve">44830000-7          Мастики, шпаклівки, замазки та розчинники </t>
  </si>
  <si>
    <t>Шпаклівка</t>
  </si>
  <si>
    <r>
      <rPr>
        <b/>
        <sz val="12"/>
        <rFont val="Times New Roman"/>
        <family val="1"/>
      </rPr>
      <t xml:space="preserve">Кошти обласного бюджету </t>
    </r>
    <r>
      <rPr>
        <sz val="12"/>
        <rFont val="Times New Roman"/>
        <family val="1"/>
      </rPr>
      <t xml:space="preserve">       Протокол № 41 від 01.10.2019</t>
    </r>
  </si>
  <si>
    <t xml:space="preserve">Клеї </t>
  </si>
  <si>
    <t xml:space="preserve">24910000-6               Клеї </t>
  </si>
  <si>
    <t xml:space="preserve">                                   </t>
  </si>
  <si>
    <t xml:space="preserve">                                                              44190000-8 Конструкційні матеріали різні </t>
  </si>
  <si>
    <t xml:space="preserve">22210000-5          Газети 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</si>
  <si>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06.08.2019, протокол № 40 від 27.09.2019, протокол № 43 від 16.10.2019</t>
    </r>
  </si>
  <si>
    <t>Розпломбування та пломбування водомірного вузла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</si>
  <si>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 Протокол № 43 від 16.10.2019</t>
    </r>
  </si>
  <si>
    <t>50410000-2         Послуги з ремонту і технічного обслуговування вимірювальних, випробувальних і контрольних приладів</t>
  </si>
  <si>
    <t xml:space="preserve">79810000-5           Друкарські послуги </t>
  </si>
  <si>
    <t>Послуга широкоформатного друку</t>
  </si>
  <si>
    <t>Протокол № 14 від 25.03.2019, протокол № 18 від 18.04.2019, протокол № 41 від 01.10.2019, протокол № 43 від 16.10.2019</t>
  </si>
  <si>
    <t>Протокол № 41 від 01.10.2019, протокол № 43 від16.10.2019</t>
  </si>
  <si>
    <r>
      <rPr>
        <b/>
        <sz val="12"/>
        <rFont val="Times New Roman"/>
        <family val="1"/>
      </rPr>
      <t xml:space="preserve">Районні кошти 
Миролюбівький пункт Білозерської станції Е(Ш)МД     </t>
    </r>
    <r>
      <rPr>
        <sz val="12"/>
        <rFont val="Times New Roman"/>
        <family val="1"/>
      </rPr>
      <t xml:space="preserve">Протокол № 43 від 16.10.2019 </t>
    </r>
  </si>
  <si>
    <r>
      <rPr>
        <b/>
        <sz val="12"/>
        <rFont val="Times New Roman"/>
        <family val="1"/>
      </rPr>
      <t xml:space="preserve">Районні кошти 
Білозерська станція Е(Ш)МД     </t>
    </r>
    <r>
      <rPr>
        <sz val="12"/>
        <rFont val="Times New Roman"/>
        <family val="1"/>
      </rPr>
      <t>Протокол № 40 від 27.09.2019, протокол № 43 від 16.10.2019</t>
    </r>
  </si>
  <si>
    <t>КНП "Обласний територіальний центр екстренної медичної допомоги та медицини катастроф" ХОР</t>
  </si>
  <si>
    <t>34350000-5          Шини для транспортних засобів великої та малої тоннажності</t>
  </si>
  <si>
    <t>Листопад-грудень 2019 року</t>
  </si>
  <si>
    <t>Листопад-Грудень 2019 року</t>
  </si>
  <si>
    <t xml:space="preserve">34310000-3          Двигуни та їх частини </t>
  </si>
  <si>
    <t>34330000-9        Запасні частини до вантажних транспортних засобів, фургонів та легкових автомобілів</t>
  </si>
  <si>
    <t xml:space="preserve">Листопад-грудень 2019 року </t>
  </si>
  <si>
    <t xml:space="preserve">34330000-9         Запасні частини до вантажних транспортних засобів, фургонів та легкових автомобілів </t>
  </si>
  <si>
    <t>Мастильні засоби</t>
  </si>
  <si>
    <t xml:space="preserve">09210000-4  Мастильні засоби  </t>
  </si>
  <si>
    <t xml:space="preserve">42910000-8      Апарати для дистилювання, фільтрування чи ректифікації </t>
  </si>
  <si>
    <t xml:space="preserve">Апарати для дистилювання, фільтрування чи ректифікації </t>
  </si>
  <si>
    <r>
      <t xml:space="preserve">Районні кошти Музиківський пункт Білозерської станції Е(Ш)МД         </t>
    </r>
    <r>
      <rPr>
        <sz val="11"/>
        <rFont val="Times New Roman"/>
        <family val="1"/>
      </rPr>
      <t>Протокол № 47 від 04.11.2019</t>
    </r>
  </si>
  <si>
    <r>
      <t xml:space="preserve">Районні кошти Нижньосірогозька підстанція Е(Ш)МД Великолепетиської станції Е(Ш)МД </t>
    </r>
    <r>
      <rPr>
        <sz val="11"/>
        <rFont val="Times New Roman"/>
        <family val="1"/>
      </rPr>
      <t>Протокол № 47 від 04.11.2019</t>
    </r>
  </si>
  <si>
    <r>
      <t xml:space="preserve">Кошти обласного бюджету       </t>
    </r>
    <r>
      <rPr>
        <sz val="11"/>
        <rFont val="Times New Roman"/>
        <family val="1"/>
      </rPr>
      <t>Протокол № 47 від 04.11.2019</t>
    </r>
  </si>
  <si>
    <r>
      <t xml:space="preserve">Кошти обласного бюджету         </t>
    </r>
    <r>
      <rPr>
        <sz val="11"/>
        <rFont val="Times New Roman"/>
        <family val="1"/>
      </rPr>
      <t>Протокол № 47 від 04.11.2019</t>
    </r>
  </si>
  <si>
    <t xml:space="preserve">44520000-1         Замки, ключі та петлі </t>
  </si>
  <si>
    <t>Замки</t>
  </si>
  <si>
    <t xml:space="preserve">18920000-4         Сумки </t>
  </si>
  <si>
    <t>Сумки</t>
  </si>
  <si>
    <t xml:space="preserve">39550000-2              Вироби з нетканих матеріалів </t>
  </si>
  <si>
    <t>Манжета</t>
  </si>
  <si>
    <t xml:space="preserve">31710000-6 Електронне обладнання </t>
  </si>
  <si>
    <t>Електроди</t>
  </si>
  <si>
    <t>Електроди для дефібриляторів</t>
  </si>
  <si>
    <t xml:space="preserve">44320000-9            Кабелі та супутня продукція </t>
  </si>
  <si>
    <t>Кабель відведення (медтехніка)</t>
  </si>
  <si>
    <t>Ліхтар прожекторний</t>
  </si>
  <si>
    <t xml:space="preserve">42160000-8          Котельні установки </t>
  </si>
  <si>
    <t>Водонагрівальний бойлер</t>
  </si>
  <si>
    <t xml:space="preserve">22990000-6         Газетний папір, папір ручного виготовлення та інший некрейдований папір або картон для графічних цілей </t>
  </si>
  <si>
    <t>Папір</t>
  </si>
  <si>
    <t>Акумуляторні батареї</t>
  </si>
  <si>
    <t>Електричні акумулятори для котельні</t>
  </si>
  <si>
    <t xml:space="preserve">38410000-2          Лічильні прилади </t>
  </si>
  <si>
    <t>Гігрометри</t>
  </si>
  <si>
    <t xml:space="preserve">39140000-5          Меблі для дому </t>
  </si>
  <si>
    <t>Матраци</t>
  </si>
  <si>
    <t xml:space="preserve">44320000-9           Кабелі та супутня продукція </t>
  </si>
  <si>
    <t>Кабель</t>
  </si>
  <si>
    <t>30210000-4         Машини для обробки даних (апаратна частина)</t>
  </si>
  <si>
    <t>Комп’ютери, Сканери</t>
  </si>
  <si>
    <t xml:space="preserve">18140000-2           Аксесуари до робочого одягу </t>
  </si>
  <si>
    <t>Робочі рукавиці</t>
  </si>
  <si>
    <t xml:space="preserve">39830000-9     Продукція для чищення </t>
  </si>
  <si>
    <t>Шуруповерт</t>
  </si>
  <si>
    <t xml:space="preserve">44320000-9          Кабелі та супутня продукція </t>
  </si>
  <si>
    <t>Кабелі</t>
  </si>
  <si>
    <t xml:space="preserve">31220000-4         Елементи електричних схем </t>
  </si>
  <si>
    <t>Розетки</t>
  </si>
  <si>
    <t>Хомути</t>
  </si>
  <si>
    <t xml:space="preserve">44510000-8            Знаряддя </t>
  </si>
  <si>
    <t>Канцелярське приладдя</t>
  </si>
  <si>
    <t xml:space="preserve">22210000-5           Газети </t>
  </si>
  <si>
    <t>32250000-0         Мобільні телефони</t>
  </si>
  <si>
    <t>Мобільні телефони</t>
  </si>
  <si>
    <t>39290000-1          Фурнітура різна</t>
  </si>
  <si>
    <t>Фурнітура різна для мобільних телефонів</t>
  </si>
  <si>
    <t xml:space="preserve">39110000-6      Сидіння, стільці та супутні вироби і частини до них </t>
  </si>
  <si>
    <t>Стільці</t>
  </si>
  <si>
    <t>Мікрохвильова піч</t>
  </si>
  <si>
    <t>50110000-9 Послуги з ремонту і технічного обслуговування мототранспортних засобів і супутнього обладнання</t>
  </si>
  <si>
    <t xml:space="preserve">50310000-1          Технічне обслуговування і ремонт офісної техніки </t>
  </si>
  <si>
    <t xml:space="preserve">Листопад - грудень 2019 року </t>
  </si>
  <si>
    <r>
      <t xml:space="preserve">Районні кошти Генічеська станція Е(Ш)МД         </t>
    </r>
    <r>
      <rPr>
        <sz val="12"/>
        <rFont val="Times New Roman"/>
        <family val="1"/>
      </rPr>
      <t>Протокол № 47 від 04.11.2019</t>
    </r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</si>
  <si>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      Протокол № 21 від 14.05.2019, протокол № 30 від 06.08.2019, протокол № 36 від 22.08.2019, протокол № 47 від 04.11.2019</t>
    </r>
  </si>
  <si>
    <r>
      <rPr>
        <b/>
        <sz val="12"/>
        <rFont val="Times New Roman"/>
        <family val="1"/>
      </rPr>
      <t xml:space="preserve">Зміна напряму на кошти обласного бюджету             </t>
    </r>
    <r>
      <rPr>
        <sz val="12"/>
        <rFont val="Times New Roman"/>
        <family val="1"/>
      </rPr>
      <t xml:space="preserve"> Протокол № 30 від 30.08.2019, протокол № 47 від 04.11.2019</t>
    </r>
  </si>
  <si>
    <r>
      <rPr>
        <b/>
        <sz val="12"/>
        <rFont val="Times New Roman"/>
        <family val="1"/>
      </rPr>
      <t xml:space="preserve">Районні кошти 
Генічеська станція Е(Ш)МД, </t>
    </r>
    <r>
      <rPr>
        <sz val="12"/>
        <rFont val="Times New Roman"/>
        <family val="1"/>
      </rPr>
      <t xml:space="preserve">Протокол № 40 від 27.09.2019 </t>
    </r>
  </si>
  <si>
    <r>
      <t xml:space="preserve">Районні кошти 
Генічеська станція Е(Ш)МД       </t>
    </r>
    <r>
      <rPr>
        <sz val="12"/>
        <rFont val="Times New Roman"/>
        <family val="1"/>
      </rPr>
      <t>Протокол № 47 від 04.11.2019</t>
    </r>
  </si>
  <si>
    <r>
      <rPr>
        <b/>
        <sz val="12"/>
        <rFont val="Times New Roman"/>
        <family val="1"/>
      </rPr>
      <t>Районні кошти 
Білозерська станція Е(Ш)МД</t>
    </r>
    <r>
      <rPr>
        <sz val="12"/>
        <rFont val="Times New Roman"/>
        <family val="1"/>
      </rPr>
      <t xml:space="preserve">         Протокол № 47 від 04.11.2019</t>
    </r>
  </si>
  <si>
    <t xml:space="preserve">30190000-7           Офісне устаткування та приладдя різне </t>
  </si>
  <si>
    <t>Штампи</t>
  </si>
  <si>
    <r>
      <t xml:space="preserve">Спец. фонд (навчання)          </t>
    </r>
    <r>
      <rPr>
        <sz val="11"/>
        <rFont val="Times New Roman"/>
        <family val="1"/>
      </rPr>
      <t>Протокол № 53 від 18.11.2019</t>
    </r>
  </si>
  <si>
    <t xml:space="preserve">72310000-1          Послуги з обробки даних </t>
  </si>
  <si>
    <t>Послуги з передачі даних</t>
  </si>
  <si>
    <t>Спец. фонд (навчання)          Протокол № 53 від 18.11.2019</t>
  </si>
  <si>
    <t xml:space="preserve">50420000-5          Послуги з ремонту і технічного обслуговування медичного та хірургічного обладнання </t>
  </si>
  <si>
    <t xml:space="preserve">71630000-3           Послуги з технічного огляду та випробовувань </t>
  </si>
  <si>
    <t xml:space="preserve">90520000-8       Послуги у сфері поводження з радіоактивними, токсичними, медичними та небезпечними відходами 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</si>
  <si>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53 від 18.11.2019</t>
    </r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</si>
  <si>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06.08.2019, протокол № 53 від 18.11.2019</t>
    </r>
  </si>
  <si>
    <t>Реєстрація, перереєстрація колісних транспортних засобів</t>
  </si>
  <si>
    <r>
      <t xml:space="preserve">Кошти обласного бюджету                                </t>
    </r>
    <r>
      <rPr>
        <sz val="12"/>
        <rFont val="Times New Roman"/>
        <family val="1"/>
      </rPr>
      <t>Протокол № 54 від 19.11.2019</t>
    </r>
  </si>
  <si>
    <t xml:space="preserve">Брендування автомобілей </t>
  </si>
  <si>
    <t xml:space="preserve">79340000-9                        Рекламні та маркетингові послуги </t>
  </si>
  <si>
    <t xml:space="preserve">44810000-1                          Фарби </t>
  </si>
  <si>
    <r>
      <t xml:space="preserve">Спец. фонд (навчання)        </t>
    </r>
    <r>
      <rPr>
        <sz val="12"/>
        <rFont val="Times New Roman"/>
        <family val="1"/>
      </rPr>
      <t xml:space="preserve">  Протокол № 54 від 19.11.2019</t>
    </r>
  </si>
  <si>
    <t xml:space="preserve">24910000-6                                    Клеї </t>
  </si>
  <si>
    <r>
      <t xml:space="preserve"> Протокол № 54 від 19.11.2019                     </t>
    </r>
    <r>
      <rPr>
        <b/>
        <sz val="12"/>
        <rFont val="Times New Roman"/>
        <family val="1"/>
      </rPr>
      <t xml:space="preserve"> Спец. фонд (навчання)</t>
    </r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</si>
  <si>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39 від 19.09.2019</t>
    </r>
  </si>
  <si>
    <t>Протокол № 39 від 19.09.2019</t>
  </si>
  <si>
    <t>Протокол № 14 від 25.03.2019, протокол № 39 від 19.09.2019</t>
  </si>
  <si>
    <t>НК 024:2019 - 16156 Анероїдний механічний апарат для вимірювання артеріального тиску (Вимірювач артеріального тиску механічний)</t>
  </si>
  <si>
    <t>НК 024:2019 - 45607 Пульсоксиметр з живленням від батареї (Пульсоксиметр)</t>
  </si>
  <si>
    <t xml:space="preserve">33190000-8                  Медичне обладнання та вироби медичного призначення різні   </t>
  </si>
  <si>
    <t>НК 024:2019 - 13818 Портативні ноші (Ноші медичні)</t>
  </si>
  <si>
    <t xml:space="preserve">Вересень-грудень 2019 року </t>
  </si>
  <si>
    <t>НК 024:2019 - 43324 Система для переливання рідин загального призначення (Системи для вливання інфузійних розчинів)</t>
  </si>
  <si>
    <t>НК 024:2019 - 35816 Покривна підкладка, багаторазова (Клейонка медична)</t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</si>
  <si>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23 від 24.05.2019, протокол № 30 від 06.08.2019, протокол № 39 від 19.09.2019</t>
    </r>
  </si>
  <si>
    <t>НК 024:2019 - 60347 Аналізатор частинок в повітрі (Гігрометр)</t>
  </si>
  <si>
    <t xml:space="preserve">34910000-9         Гужові чи ручні вози, інші транспортні засоби з немеханічним приводом, багажні вози та різні запасні частини </t>
  </si>
  <si>
    <t>Електричне обладнання для двигунів і транспортних засобів</t>
  </si>
  <si>
    <r>
      <rPr>
        <b/>
        <sz val="12"/>
        <rFont val="Times New Roman"/>
        <family val="1"/>
      </rPr>
      <t xml:space="preserve">Районні кошти 
Посад-Покровський пункт Білозерської станції  Е(Ш)МД     </t>
    </r>
    <r>
      <rPr>
        <sz val="12"/>
        <rFont val="Times New Roman"/>
        <family val="1"/>
      </rPr>
      <t xml:space="preserve"> протокол № 40 від 27.09.2019</t>
    </r>
  </si>
  <si>
    <t xml:space="preserve">31430000-9 Електричні акумулятори </t>
  </si>
  <si>
    <r>
      <rPr>
        <b/>
        <sz val="12"/>
        <rFont val="Times New Roman"/>
        <family val="1"/>
      </rPr>
      <t xml:space="preserve">Районні кошти 
Білозерська станція Е(Ш)МД     </t>
    </r>
    <r>
      <rPr>
        <sz val="12"/>
        <rFont val="Times New Roman"/>
        <family val="1"/>
      </rPr>
      <t xml:space="preserve">Протокол № 40 від 27.09.2019 </t>
    </r>
  </si>
  <si>
    <t xml:space="preserve">34910000-9          Гужові чи ручні вози, інші транспортні засоби з немеханічним приводом, багажні вози та різні запасні частини </t>
  </si>
  <si>
    <t xml:space="preserve">34320000-6       Механічні запасні частини, крім двигунів і частин двигунів </t>
  </si>
  <si>
    <t xml:space="preserve">18410000-6 Спеціальний одяг </t>
  </si>
  <si>
    <t>Спеціальний одяг</t>
  </si>
  <si>
    <r>
      <rPr>
        <b/>
        <sz val="12"/>
        <rFont val="Times New Roman"/>
        <family val="1"/>
      </rPr>
      <t xml:space="preserve">Районні кошти 
Бериславська станція Е(Ш)МД     </t>
    </r>
    <r>
      <rPr>
        <sz val="12"/>
        <rFont val="Times New Roman"/>
        <family val="1"/>
      </rPr>
      <t xml:space="preserve">Протокол № 40 від 27.09.2019 </t>
    </r>
  </si>
  <si>
    <t xml:space="preserve">70220000-9        Послуги з надання в оренду чи лізингу нежитлової нерухомості 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</si>
  <si>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 Протокол № 40 від 27.09.2019</t>
    </r>
  </si>
  <si>
    <t xml:space="preserve">Послуги з надання в оренду  нежитлової нерухомості </t>
  </si>
  <si>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</si>
  <si>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</si>
  <si>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</si>
  <si>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</si>
  <si>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</si>
  <si>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66510000-8                  Страхові послуги           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</si>
  <si>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</si>
  <si>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</si>
  <si>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</si>
  <si>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</si>
  <si>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</si>
  <si>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</si>
  <si>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</si>
  <si>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Протокол № 14 від 25.03.2019; Протокол № 59 від 12.12.2019</t>
  </si>
  <si>
    <t>Протокол № 39 від 19.09.2019; Протокол № 59 від 12.12.2019</t>
  </si>
  <si>
    <t>Протокол № 14 від 25.03.2019, протокол № 39 від 19.09.2019; Протокол № 59 від 12.12.2019</t>
  </si>
  <si>
    <t>Протокол № 10 від 18.03.2019; Протокол № 59 від 12.12.2019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</si>
  <si>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24.05.2019; Протокол № 59 від 12.12.2019</t>
    </r>
  </si>
  <si>
    <t>Орієнтований початок проведення процедури закупівлі</t>
  </si>
  <si>
    <t>Двигуни та їх частини</t>
  </si>
  <si>
    <t>Послуги з утилізації побутових відходів</t>
  </si>
  <si>
    <t xml:space="preserve">без застосування електронної системи </t>
  </si>
  <si>
    <t xml:space="preserve">Найменування замовника </t>
  </si>
  <si>
    <t>Код згідно з ЄДРПОУ замовника</t>
  </si>
  <si>
    <t>Вугілля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</si>
  <si>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</si>
  <si>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</si>
  <si>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</si>
  <si>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</si>
  <si>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</si>
  <si>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О.Г. Градова </t>
  </si>
  <si>
    <t>Мастильні оливи та мастильні матеріали</t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</si>
  <si>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</si>
  <si>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</si>
  <si>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</si>
  <si>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</si>
  <si>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</si>
  <si>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</si>
  <si>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 xml:space="preserve">Звіт про укладений договір </t>
  </si>
  <si>
    <t xml:space="preserve"> 09210000-4                Мастильні засоби   </t>
  </si>
  <si>
    <t>без застосування електронної системи</t>
  </si>
  <si>
    <t xml:space="preserve">24960000-1             Хімічна продукція різна </t>
  </si>
  <si>
    <t>Запасні частини до вантажних транспортних засобів, фургонів та легкових автомобілів</t>
  </si>
  <si>
    <t xml:space="preserve">Січень-грудень 2019 року </t>
  </si>
  <si>
    <t xml:space="preserve">Лютий 2019 року  </t>
  </si>
  <si>
    <t xml:space="preserve">Всього: </t>
  </si>
  <si>
    <r>
      <t xml:space="preserve"> 90510000-5                 Утилізація сміття та поводження зі сміттям   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          </t>
    </r>
  </si>
  <si>
    <t xml:space="preserve">Січень - грудень 2019 року </t>
  </si>
  <si>
    <r>
      <t xml:space="preserve"> 09110000-3                 Тверде паливо    </t>
    </r>
    <r>
      <rPr>
        <b/>
        <sz val="12"/>
        <rFont val="Times New Roman"/>
        <family val="1"/>
      </rPr>
      <t xml:space="preserve">  (відшкодування)  </t>
    </r>
    <r>
      <rPr>
        <sz val="12"/>
        <rFont val="Times New Roman"/>
        <family val="1"/>
      </rPr>
      <t xml:space="preserve">    </t>
    </r>
  </si>
  <si>
    <r>
      <t>Вугілля (</t>
    </r>
    <r>
      <rPr>
        <b/>
        <sz val="12"/>
        <rFont val="Times New Roman"/>
        <family val="1"/>
      </rPr>
      <t xml:space="preserve">відшкодування) </t>
    </r>
  </si>
  <si>
    <t xml:space="preserve"> Грудень 2019 року </t>
  </si>
  <si>
    <t xml:space="preserve">65310000-9                              Розподіл  електричної  енергії             </t>
  </si>
  <si>
    <r>
      <t>Послуги з компенсації перетікань</t>
    </r>
    <r>
      <rPr>
        <b/>
        <sz val="12"/>
        <rFont val="Times New Roman"/>
        <family val="1"/>
      </rPr>
      <t xml:space="preserve"> реактивної електричної енергії </t>
    </r>
  </si>
  <si>
    <t>Кахель</t>
  </si>
  <si>
    <t xml:space="preserve">Січень - грудень   2019 року </t>
  </si>
  <si>
    <t xml:space="preserve">Січень-Грудень 2019 року  </t>
  </si>
  <si>
    <t>Січень-грудень 2019</t>
  </si>
  <si>
    <t>34330000-9          Запасні частини до вантажних транспортних засобів, фургонів та легкових автомобілів</t>
  </si>
  <si>
    <t>Додаток до річного плану закупівель на   2019 рік</t>
  </si>
  <si>
    <t xml:space="preserve">44510000-8 Знаряддя </t>
  </si>
  <si>
    <t xml:space="preserve">80210000-9            Послуги у сфері середньої технічної та професійної освіти                </t>
  </si>
  <si>
    <t>Охолоджувальні рідини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</si>
  <si>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</si>
  <si>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>Всього по коду 2800</t>
  </si>
  <si>
    <t xml:space="preserve">А.В. Малета    </t>
  </si>
  <si>
    <t>Механічні запасні частини, крім двигунів і частин двигунів</t>
  </si>
  <si>
    <t xml:space="preserve"> 34310000-3                                    Двигуни та їх частини </t>
  </si>
  <si>
    <t xml:space="preserve"> 34320000-6                         Механічні запасні частини, крім двигунів і частин двигунів </t>
  </si>
  <si>
    <t>Знаряддя</t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</si>
  <si>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</si>
  <si>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</si>
  <si>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</si>
  <si>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</si>
  <si>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Комп’ютерне обладнання</t>
  </si>
  <si>
    <t xml:space="preserve">44110000-4 Конструкційні матеріали </t>
  </si>
  <si>
    <t xml:space="preserve">          Голова тендерного комітету </t>
  </si>
  <si>
    <t>30210000-4              Машини для обробки даних (апаратна частина)</t>
  </si>
  <si>
    <t xml:space="preserve">30230000-0 Комп’ютерне обладнання </t>
  </si>
  <si>
    <t xml:space="preserve">                      Секретар  тендерного комітету                            </t>
  </si>
  <si>
    <t>Комп’ютер, сканер</t>
  </si>
  <si>
    <t xml:space="preserve"> 90510000-5                 Утилізація сміття та поводження зі сміттям              </t>
  </si>
  <si>
    <t xml:space="preserve"> 90510000-5                     Утилізація сміття та поводження зі сміттям              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</si>
  <si>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</si>
  <si>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Медичні гази -Кисень  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</si>
  <si>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</si>
  <si>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</si>
  <si>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лютий - грудень 2018 року </t>
  </si>
  <si>
    <t>Індикаторні смужки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</si>
  <si>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</si>
  <si>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</si>
  <si>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t xml:space="preserve">Одноразові рукавички </t>
  </si>
  <si>
    <t xml:space="preserve"> 18420000-9                Аксесуари для одягу            </t>
  </si>
  <si>
    <t>Неткані матеріали (простирадло, акушерські пакети, пелюшки тощо)</t>
  </si>
  <si>
    <t xml:space="preserve">19270000-9                 Неткані матеріали                              </t>
  </si>
  <si>
    <t xml:space="preserve">35110000-8         Протипожежне, рятувальне та захисне обладнання                               </t>
  </si>
  <si>
    <t xml:space="preserve">Фоточутливі, термочутливі та термографічні папір та картон (ЕКГ папір)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</si>
  <si>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</si>
  <si>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Дезинфекційні засоби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</si>
  <si>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</si>
  <si>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</si>
  <si>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33150000-6                           Апаратура для радіотерапії, механотерапії, електротерапії та фізичної терапії  </t>
  </si>
  <si>
    <t>24320000-3                          Основні органічні хімічні речовини</t>
  </si>
  <si>
    <t>Пероксид водню</t>
  </si>
  <si>
    <t>24310000-0                           Основні неорганічні хімічні речовини</t>
  </si>
  <si>
    <t xml:space="preserve">33170000-2 Обладнання для анестезії та реанімації </t>
  </si>
  <si>
    <t xml:space="preserve">      Всього по коду 2220</t>
  </si>
  <si>
    <t xml:space="preserve">лютий - грудень 2019 року </t>
  </si>
  <si>
    <t xml:space="preserve">Лютий - грудень 2019 року </t>
  </si>
  <si>
    <t xml:space="preserve">Матеріал перев’язувальний гемостатичний Ревул </t>
  </si>
  <si>
    <t xml:space="preserve">Мішок для блювотних мас </t>
  </si>
  <si>
    <t>Неткані матеріали                                    (ковдра ізоляційна)</t>
  </si>
  <si>
    <t>Неткані матеріали                                    (епід. комплект)</t>
  </si>
  <si>
    <t xml:space="preserve">  Йод</t>
  </si>
  <si>
    <t xml:space="preserve">Березень - грудень 2019 року </t>
  </si>
  <si>
    <t xml:space="preserve">Засіб для проведення штучного дихання </t>
  </si>
  <si>
    <t>Нетканій матеріал "Опекун"</t>
  </si>
  <si>
    <t>Системи реєстрації медичної інформації та дослідне обладнання ( глюкометри)</t>
  </si>
  <si>
    <t>Стетофонендоскопи</t>
  </si>
  <si>
    <t>44610000-9                Цистерни, резервуари, контейнери та посудини високого тиску</t>
  </si>
  <si>
    <t>Холодильні контейнери (сумка - холодильник)</t>
  </si>
  <si>
    <t>Маски для реанімації (ларингомаски)</t>
  </si>
  <si>
    <t>липень-грудень 2019 року</t>
  </si>
  <si>
    <t xml:space="preserve"> Захисні пристрої (одноразові маски)</t>
  </si>
  <si>
    <t>Мішок Амбу</t>
  </si>
  <si>
    <t xml:space="preserve">Кисневі маски </t>
  </si>
  <si>
    <t xml:space="preserve">Повітровід      </t>
  </si>
  <si>
    <t>лютий -грудень 2019 року</t>
  </si>
  <si>
    <t>Кислородні балони</t>
  </si>
  <si>
    <t>Відсмоктувачі</t>
  </si>
  <si>
    <t>44530000-4                       Кріпильні деталі</t>
  </si>
  <si>
    <t>Кріплення для інфузаційних систем</t>
  </si>
  <si>
    <t xml:space="preserve">Пристрій для перенесення пацієнта, що сидить (Ноші) </t>
  </si>
  <si>
    <t>Пристосування для перенесення (Ноші м'ягкі)</t>
  </si>
  <si>
    <t xml:space="preserve">Квітень - грудень 2019 року </t>
  </si>
  <si>
    <t>24320000-3                            Основні органічні хімічні речовини</t>
  </si>
  <si>
    <t>Спирт етиловий</t>
  </si>
  <si>
    <t xml:space="preserve">24950000-8     Спеціалізована хімічна продукція                             </t>
  </si>
  <si>
    <t>Активоване вугілля</t>
  </si>
  <si>
    <t>Тонометри</t>
  </si>
  <si>
    <t>Спинна дошка</t>
  </si>
  <si>
    <t xml:space="preserve">Оплата послуг (крім комунальних) </t>
  </si>
  <si>
    <r>
      <t>Послуги Інтранету  (</t>
    </r>
    <r>
      <rPr>
        <b/>
        <sz val="12"/>
        <rFont val="Times New Roman"/>
        <family val="1"/>
      </rPr>
      <t>резервний Інтернет, Київстар)</t>
    </r>
  </si>
  <si>
    <t xml:space="preserve"> 72410000-7 Послуги провайдерів                    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</si>
  <si>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</si>
  <si>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    64210000-1                   Послуги телефонного зв’язку та передачі даних                       </t>
  </si>
  <si>
    <t xml:space="preserve"> 72220000-3    Консультаційні послуги з питань систем та з технічних питань                 </t>
  </si>
  <si>
    <t xml:space="preserve">Січень-квітень 2019 року </t>
  </si>
  <si>
    <t>Послуги з охорони об’єктів та особистої охорони</t>
  </si>
  <si>
    <t xml:space="preserve">     79710000-4             Охоронні послуги               </t>
  </si>
  <si>
    <t xml:space="preserve">Оренда автомобіля </t>
  </si>
  <si>
    <t xml:space="preserve">Оренда обладнання </t>
  </si>
  <si>
    <t xml:space="preserve">  70220000-9                  Послуги з надання в оренду чи лізингу нежитлової нерухомості                    </t>
  </si>
  <si>
    <t>Послуги зі страхування транспортних засобів</t>
  </si>
  <si>
    <t xml:space="preserve">  66510000-8                 Страхові послуги                   </t>
  </si>
  <si>
    <t xml:space="preserve">Послуги зі страхування майна </t>
  </si>
  <si>
    <t xml:space="preserve">Інформаційні послуги (хостинг)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</si>
  <si>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</si>
  <si>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</si>
  <si>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</si>
  <si>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t xml:space="preserve">50530000-9                                Послуги з ремонту і технічного обслуговування техніки     </t>
  </si>
  <si>
    <t xml:space="preserve">Послуги з ремонту і технічного обслуговування протипожежного обладнання (пожежне спостереження) </t>
  </si>
  <si>
    <t>50410000-2                 Послуги з ремонту і технічного обслуговування вимірювальних, випробувальних і контрольних приладів</t>
  </si>
  <si>
    <t>Перевірка вентиляційних систем</t>
  </si>
  <si>
    <t xml:space="preserve">71310000-4 Консультаційні послуги у галузях інженерії та будівництва </t>
  </si>
  <si>
    <t xml:space="preserve">Січень-квітень              2019 року </t>
  </si>
  <si>
    <t xml:space="preserve">      Всього по коду 2240</t>
  </si>
  <si>
    <t xml:space="preserve">Видатки на відрядження </t>
  </si>
  <si>
    <t xml:space="preserve">     Всього по коду 2250</t>
  </si>
  <si>
    <t xml:space="preserve">Оплата комунальних послуг та енергоносіїв 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</si>
  <si>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</si>
  <si>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</si>
  <si>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>Грудень 2019 року</t>
  </si>
  <si>
    <t xml:space="preserve">      Всього по коду 2271</t>
  </si>
  <si>
    <t xml:space="preserve">Послуги водопостачання </t>
  </si>
  <si>
    <t xml:space="preserve">    65110000-7              Розподіл води               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</si>
  <si>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</si>
  <si>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      65110000-7                 Розподіл води                </t>
  </si>
  <si>
    <t xml:space="preserve">Послуги водовідведення </t>
  </si>
  <si>
    <r>
      <t xml:space="preserve">Послуги водовідведення </t>
    </r>
    <r>
      <rPr>
        <b/>
        <sz val="12"/>
        <rFont val="Times New Roman"/>
        <family val="1"/>
      </rPr>
      <t>(відшкодування)</t>
    </r>
  </si>
  <si>
    <t xml:space="preserve"> 90430000-0                Послуги з відведення стічних вод                   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</si>
  <si>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</si>
  <si>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 xml:space="preserve">      Всього по коду 2272</t>
  </si>
  <si>
    <t xml:space="preserve">Паперові серветки </t>
  </si>
  <si>
    <t xml:space="preserve"> Системи </t>
  </si>
  <si>
    <t xml:space="preserve">34330000-9            Запасні частини до вантажних транспортних засобів, фургонів та легкових автомобілів </t>
  </si>
  <si>
    <t xml:space="preserve">Запасні частини до вантажних транспортних засобів, фургонів та легкових автомобілів </t>
  </si>
  <si>
    <t>Лютий-грудень 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</si>
  <si>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</t>
    </r>
    <r>
      <rPr>
        <b/>
        <sz val="12"/>
        <rFont val="Times New Roman"/>
        <family val="1"/>
      </rPr>
      <t xml:space="preserve">
</t>
    </r>
  </si>
  <si>
    <t xml:space="preserve">ДБН А.2.2.-3-2014 Поточний ремонт приміщення Новокаховської станції швидкої медичної допомоги </t>
  </si>
  <si>
    <t xml:space="preserve">Поточний ремонт приміщення Новокаховської станції швидкої медичної допомоги </t>
  </si>
  <si>
    <t xml:space="preserve">50110000-9 Послуги з ремонту і технічного обслуговування мототранспортних засобів і супутнього обладнання </t>
  </si>
  <si>
    <t xml:space="preserve">50110000-9       Послуги з ремонту і технічного обслуговування мототранспортних засобів і супутнього обладнання </t>
  </si>
  <si>
    <t>Послуги з ремонту автомобілів</t>
  </si>
  <si>
    <t>Послуги з технічного обслуговування телекомунікаційного обладнання  (ремонт телефона)</t>
  </si>
  <si>
    <t>без застування електронної системи</t>
  </si>
  <si>
    <t xml:space="preserve">50330000-7              Послуги з технічного обслуговування телекомунікаційного обладнання </t>
  </si>
  <si>
    <t>50420000-5           Послуги з ремонту і технічного обслуговування медичного та хірургічного обладнання</t>
  </si>
  <si>
    <t>Послуги з ремонту і технічного обслуговування медичного та хірургічного обладнання</t>
  </si>
  <si>
    <t xml:space="preserve">ДБН А.2.2.-3-2014 Поточний ремонт ремонтної зони гаража по вул. Ладичука, 148 в м. Херсон </t>
  </si>
  <si>
    <t>Поточний ремонт ремонтної зони гаража по вул. Ладичука, 148 в м. Херсон</t>
  </si>
  <si>
    <t xml:space="preserve">ДБН А.2.2.-3-2014 Поточний ремонт приміщень за адресою вул. Ладичука, 148, м. Херсон </t>
  </si>
  <si>
    <t>Поточний ремонт приміщень за адресою вул. Ладичука, 148, м. Херсон</t>
  </si>
  <si>
    <t xml:space="preserve">72260000-5          Послуги, пов’язані з програмним забезпеченням </t>
  </si>
  <si>
    <t>Послуги, пов’язані з програмним забезпеченням</t>
  </si>
  <si>
    <t>Протокол № 9 від 04.03.2019</t>
  </si>
  <si>
    <t xml:space="preserve">42120000-6           Насоси та компресори </t>
  </si>
  <si>
    <t>Насос</t>
  </si>
  <si>
    <t xml:space="preserve">44160000-9 Магістралі, трубопроводи, труби, обсадні труби, тюбінги та супутні вироби </t>
  </si>
  <si>
    <t xml:space="preserve"> Магістралі, трубопроводи, труби, обсадні труби, тюбінги та супутні вироби </t>
  </si>
  <si>
    <t xml:space="preserve">50320000-4         Послуги з ремонту і технічного обслуговування персональних комп’ютерів </t>
  </si>
  <si>
    <t>Послуги з ремонту і технічного обслуговування персональних комп’ютерів</t>
  </si>
  <si>
    <t xml:space="preserve">45310000-3 Електромонтажні роботи </t>
  </si>
  <si>
    <t xml:space="preserve">Електромонтажні роботи </t>
  </si>
  <si>
    <t xml:space="preserve">50530000-9          Послуги з ремонту і технічного обслуговування техніки </t>
  </si>
  <si>
    <t>Послуги з технічного обслуговування газових приладів</t>
  </si>
  <si>
    <t xml:space="preserve">71630000-3          Послуги з технічного огляду та випробовувань </t>
  </si>
  <si>
    <t>Вимірювальні роботи</t>
  </si>
  <si>
    <t>Протокол № 8 від 26.02.2019</t>
  </si>
  <si>
    <r>
      <t xml:space="preserve">Протокол № 8 від 26.02.2019         </t>
    </r>
    <r>
      <rPr>
        <b/>
        <sz val="12"/>
        <rFont val="Times New Roman"/>
        <family val="1"/>
      </rPr>
      <t>Медична субвенція</t>
    </r>
  </si>
  <si>
    <t xml:space="preserve">75120000-3 Адміністративні послуги державних установ </t>
  </si>
  <si>
    <t xml:space="preserve"> Адміністративні послуги державних установ </t>
  </si>
  <si>
    <t>Протокол № 14 від 25.03.2019</t>
  </si>
  <si>
    <t>Фіксатор для голови</t>
  </si>
  <si>
    <t xml:space="preserve">березень - грудень 2019 року </t>
  </si>
  <si>
    <t>Протокол № 8 від 26.02.2019, протокол № 9 від 04.03.2019, протокол № 14 від 25.03.2019</t>
  </si>
  <si>
    <t xml:space="preserve">33600000 – 6 Фармацевтична продукція </t>
  </si>
  <si>
    <t>(Препарати лікарські: (Епінефрин (epinephrine), Дексаметазону натрію фосфат  (dexamethasone), Папаверин  (papaverine), Хлоропірамін (chloropyramine))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</si>
  <si>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26.02.2019, протокол № 14 від 25.03.2019</t>
    </r>
    <r>
      <rPr>
        <b/>
        <sz val="12"/>
        <rFont val="Times New Roman"/>
        <family val="1"/>
      </rPr>
      <t xml:space="preserve">
</t>
    </r>
  </si>
  <si>
    <t>Протокол № 10 від 18.03.2019, протокол № 14 від 25.03.2019</t>
  </si>
  <si>
    <t xml:space="preserve">90520000-8            Послуги у сфері поводження з радіоактивними, токсичними, медичними та небезпечними відходами </t>
  </si>
  <si>
    <t>Утилізація відходів</t>
  </si>
  <si>
    <r>
      <rPr>
        <b/>
        <sz val="12"/>
        <rFont val="Times New Roman"/>
        <family val="1"/>
      </rPr>
      <t xml:space="preserve">Районні кошти 
Новокаховська станція екстреної (швидкої) медичної допомоги    </t>
    </r>
    <r>
      <rPr>
        <sz val="12"/>
        <rFont val="Times New Roman"/>
        <family val="1"/>
      </rPr>
      <t xml:space="preserve">           протокол № 14 від 25.03.2019</t>
    </r>
  </si>
  <si>
    <t xml:space="preserve">72220000-3 Консультаційні послуги з питань систем та з технічних питань </t>
  </si>
  <si>
    <t>Послуги з програмування та консультаційні послуги з питань програмного забезпечення (послуги Монтекса)</t>
  </si>
  <si>
    <t xml:space="preserve">79710000-4         Охоронні послуги </t>
  </si>
  <si>
    <t>Спостереження за пожежною сигналізацією об’єкта, технічне обслуговування СПП</t>
  </si>
  <si>
    <t xml:space="preserve">50340000-0           Послуги з ремонту і технічного обслуговування аудіовізуального та оптичного обладнання </t>
  </si>
  <si>
    <t xml:space="preserve">50410000-2           Послуги з ремонту і технічного обслуговування вимірювальних, випробувальних і контрольних приладів </t>
  </si>
  <si>
    <t>50410000-2        Послуги з ремонту і технічного обслуговування вимірювальних, випробувальних і контрольних приладів</t>
  </si>
  <si>
    <t>Послуги з ремонту і технічного обслуговування аудіовізуального та оптичного обладнання</t>
  </si>
  <si>
    <t xml:space="preserve">90670000-4 Послуги з дезінфікування та дератизування міських і сільських територій </t>
  </si>
  <si>
    <t>Послуги з дезінфікування та дератизування</t>
  </si>
  <si>
    <t xml:space="preserve">98310000-9 Послуги з прання і сухого чищення </t>
  </si>
  <si>
    <t>Послуги з прання і сухого чищення</t>
  </si>
  <si>
    <t xml:space="preserve">50310000-1 Технічне обслуговування і ремонт офісної техніки </t>
  </si>
  <si>
    <t>Ремонт і технічне обслуговування принтерів</t>
  </si>
  <si>
    <t>ДБН А.2.2.-3-2014 Поточний ремонт ремонтної зони гаража по вул. Ладичука, 148 в м. Херсон</t>
  </si>
  <si>
    <t>Ремені</t>
  </si>
  <si>
    <t xml:space="preserve">34320000-6           Механічні запасні частини, крім двигунів і частин двигунів </t>
  </si>
  <si>
    <t xml:space="preserve">39830000-9          Продукція для чищення </t>
  </si>
  <si>
    <t>Мийні засоби</t>
  </si>
  <si>
    <t>Протокол № 16 від 09.04.2019</t>
  </si>
  <si>
    <t>Пральний порошок</t>
  </si>
  <si>
    <t xml:space="preserve">39830000-9           Продукція для чищення </t>
  </si>
  <si>
    <t>Квітень-грудень 2019</t>
  </si>
  <si>
    <t xml:space="preserve">44810000-1         Фарби </t>
  </si>
  <si>
    <t>Емалі та глазурі</t>
  </si>
  <si>
    <t>Протокол № 18 від 18.04.2019</t>
  </si>
  <si>
    <t>Протокол № 8 від 26.02.2019, протокол № 18 від 18.04.2019</t>
  </si>
  <si>
    <t>Розпломбування та опломбування водомірного вузла</t>
  </si>
  <si>
    <t>Поштові послуги</t>
  </si>
  <si>
    <t xml:space="preserve">64110000-0           Поштові послуги </t>
  </si>
  <si>
    <t xml:space="preserve">34310000-3            Двигуни та їх частини </t>
  </si>
  <si>
    <t>Травень-грудень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</si>
  <si>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</t>
    </r>
  </si>
  <si>
    <t xml:space="preserve">Механічні запасні частини, крім двигунів і частин двигунів </t>
  </si>
  <si>
    <t xml:space="preserve">34320000-6          Механічні запасні частини, крім двигунів і частин двигунів </t>
  </si>
  <si>
    <t xml:space="preserve">42140000-2        Зубчасті колеса, зубчасті передачі та приводні елементи </t>
  </si>
  <si>
    <t xml:space="preserve">Зубчасті колеса, зубчасті передачі та приводні елементи </t>
  </si>
  <si>
    <t xml:space="preserve">31610000-5 Електричне обладнання для двигунів і транспортних засобів </t>
  </si>
  <si>
    <t xml:space="preserve">Електричне обладнання для двигунів і транспортних засобів </t>
  </si>
  <si>
    <t xml:space="preserve">44520000-1 Замки, ключі та петлі </t>
  </si>
  <si>
    <t xml:space="preserve">Замки, ключі та петлі </t>
  </si>
  <si>
    <t xml:space="preserve">34330000-9           Запасні частини до вантажних транспортних засобів, фургонів та легкових автомобілів </t>
  </si>
  <si>
    <t>Автомобільні шини</t>
  </si>
  <si>
    <t xml:space="preserve">31430000-9  Електричні акумулятори </t>
  </si>
  <si>
    <t>Електричні акумулятори</t>
  </si>
  <si>
    <t>Бланки,  реєстраційні журнали та інше</t>
  </si>
  <si>
    <t xml:space="preserve">34350000-5          Шини для транспортних засобів великої та малої тоннажності </t>
  </si>
  <si>
    <t xml:space="preserve">44220000-8            Столярні вироби </t>
  </si>
  <si>
    <t xml:space="preserve">22810000-1                         Паперові чи картонні реєстраційні журнали </t>
  </si>
  <si>
    <t xml:space="preserve">30190000-7 Офісне устаткування та приладдя різне </t>
  </si>
  <si>
    <t>Папір, канцелярське приладдя</t>
  </si>
  <si>
    <t>Лічильна та обчислювальна техніка</t>
  </si>
  <si>
    <t xml:space="preserve">30140000-2         Лічильна та обчислювальна техніка </t>
  </si>
  <si>
    <t xml:space="preserve">30210000-4           Машини для обробки даних (апаратна частина) </t>
  </si>
  <si>
    <t>Персональні комп’ютери</t>
  </si>
  <si>
    <t xml:space="preserve">44210000-5 Конструкції та їх частини </t>
  </si>
  <si>
    <t>Конструкції та їх частини</t>
  </si>
  <si>
    <t xml:space="preserve">44310000-6          Вироби з дроту </t>
  </si>
  <si>
    <t>Вироби з дроту</t>
  </si>
  <si>
    <t>Конструкційні матеріали</t>
  </si>
  <si>
    <t>Грунт</t>
  </si>
  <si>
    <t xml:space="preserve">14210000-6        Гравій, пісок, щебінь і наповнювачі </t>
  </si>
  <si>
    <t xml:space="preserve">44830000-7           Мастики, шпаклівки, замазки та розчинники </t>
  </si>
  <si>
    <t>Шпаклівка, розчинник</t>
  </si>
  <si>
    <t xml:space="preserve">44920000-5          Вапняк, гіпс і крейда </t>
  </si>
  <si>
    <t>Вапняк</t>
  </si>
  <si>
    <t xml:space="preserve">44810000-1           Фарби </t>
  </si>
  <si>
    <t>Фарби</t>
  </si>
  <si>
    <t xml:space="preserve">24910000-6              Клеї </t>
  </si>
  <si>
    <t>Клеї</t>
  </si>
  <si>
    <t xml:space="preserve">44190000-8 Конструкційні матеріали різні </t>
  </si>
  <si>
    <t>Конструкційні матеріали різні</t>
  </si>
  <si>
    <t>Каналізаційні люки</t>
  </si>
  <si>
    <t>Пензлі для фарбування</t>
  </si>
  <si>
    <t>Крани</t>
  </si>
  <si>
    <t>Вироби для ванної кімнати та кухні</t>
  </si>
  <si>
    <t xml:space="preserve">44420000-0           Будівельні товари </t>
  </si>
  <si>
    <t xml:space="preserve">39220000-0          Кухонне приладдя, товари для дому та господарства і приладдя для закладів громадського харчування </t>
  </si>
  <si>
    <t xml:space="preserve">42130000-9         Арматура трубопровідна: крани, вентилі, клапани та подібні пристрої </t>
  </si>
  <si>
    <t xml:space="preserve">44410000-7              Вироби для ванної кімнати та кухні </t>
  </si>
  <si>
    <t xml:space="preserve">42650000-7           Ручні інструменти пневматичні чи моторизовані </t>
  </si>
  <si>
    <t>Акум шуруповерт</t>
  </si>
  <si>
    <t xml:space="preserve">44510000-8          Знаряддя </t>
  </si>
  <si>
    <t>Ручні інструменти різні</t>
  </si>
  <si>
    <t xml:space="preserve">50410000-2        Послуги з ремонту і технічного обслуговування вимірювальних, випробувальних і контрольних приладів </t>
  </si>
  <si>
    <t xml:space="preserve">50410000-2       Послуги з ремонту і технічного обслуговування вимірювальних, випробувальних і контрольних приладів </t>
  </si>
  <si>
    <t xml:space="preserve">ДБН А.2.2.-3-2014 Поточний ремонт будівель за адресою м. Херсон вул. О. Гончара, 6 </t>
  </si>
  <si>
    <t>Поточний ремонт будівель за адресою м. Херсон вул. О. Гончара, 6</t>
  </si>
  <si>
    <t>Технічне обслуговування лічильника води</t>
  </si>
  <si>
    <t xml:space="preserve">71630000-3        Послуги з технічного огляду та випробовувань </t>
  </si>
  <si>
    <t>Послуги з технічних випробувань (повірка кислородних балонів)</t>
  </si>
  <si>
    <t xml:space="preserve">50330000-7         Послуги з технічного обслуговування телекомунікаційного обладнання </t>
  </si>
  <si>
    <t xml:space="preserve">50110000-9        Послуги з ремонту і технічного обслуговування мототранспортних засобів і супутнього обладнання </t>
  </si>
  <si>
    <t>Встановлення радіобрелків</t>
  </si>
  <si>
    <t xml:space="preserve">71630000-3         Послуги з технічного огляду та випробовувань </t>
  </si>
  <si>
    <t>Повірка обладнання</t>
  </si>
  <si>
    <t xml:space="preserve">77210000-5 Лісозаготівельні послуги </t>
  </si>
  <si>
    <t>Послуги з видалення дерев</t>
  </si>
  <si>
    <t xml:space="preserve">98310000-9        Послуги з прання і сухого чищення </t>
  </si>
  <si>
    <t xml:space="preserve">50310000-1      Технічне обслуговування і ремонт офісної техніки </t>
  </si>
  <si>
    <t xml:space="preserve">50420000-5       Послуги з ремонту і технічного обслуговування медичного та хірургічного обладнання </t>
  </si>
  <si>
    <t xml:space="preserve">50530000-9           Послуги з ремонту і технічного обслуговування техніки </t>
  </si>
  <si>
    <t xml:space="preserve">72260000-5         Послуги, пов’язані з програмним забезпеченням </t>
  </si>
  <si>
    <t xml:space="preserve">Травень - грудень 2019 року </t>
  </si>
  <si>
    <r>
      <rPr>
        <sz val="12"/>
        <rFont val="Times New Roman"/>
        <family val="1"/>
      </rPr>
      <t>Протокол № 21 від 14.05.2019</t>
    </r>
    <r>
      <rPr>
        <b/>
        <sz val="12"/>
        <rFont val="Times New Roman"/>
        <family val="1"/>
      </rPr>
      <t xml:space="preserve">        СПЕЦ. ФОНД  </t>
    </r>
  </si>
  <si>
    <r>
      <rPr>
        <sz val="12"/>
        <rFont val="Times New Roman"/>
        <family val="1"/>
      </rPr>
      <t>Протокол № 21 від 14.05.2019</t>
    </r>
    <r>
      <rPr>
        <b/>
        <sz val="12"/>
        <rFont val="Times New Roman"/>
        <family val="1"/>
      </rPr>
      <t xml:space="preserve">           СПЕЦ. ФОНД  </t>
    </r>
  </si>
  <si>
    <t>Двері, вікна, перегородки</t>
  </si>
  <si>
    <t xml:space="preserve">31520000-7 Світильники та освітлювальна арматура </t>
  </si>
  <si>
    <t>Освітлювальна арматура</t>
  </si>
  <si>
    <t>30210000-4     Машини для обробки даних (апаратна частина)</t>
  </si>
  <si>
    <r>
      <rPr>
        <b/>
        <sz val="12"/>
        <rFont val="Times New Roman"/>
        <family val="1"/>
      </rPr>
      <t xml:space="preserve">Районні кошти 
Білозерська станція Е(Ш)МД     </t>
    </r>
    <r>
      <rPr>
        <sz val="12"/>
        <rFont val="Times New Roman"/>
        <family val="1"/>
      </rPr>
      <t xml:space="preserve">Протокол № 23 від 24.05.2019 </t>
    </r>
  </si>
  <si>
    <t xml:space="preserve">39710000-2 Електричні побутові прилади </t>
  </si>
  <si>
    <t>Електричні побутові прилади</t>
  </si>
  <si>
    <t>31520000-7 Світильники та освітлювальна арматура</t>
  </si>
  <si>
    <t>Настільна лампа</t>
  </si>
  <si>
    <t>Медичні матеріали</t>
  </si>
  <si>
    <t>Травень - грудень 2019 року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</si>
  <si>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</t>
    </r>
  </si>
  <si>
    <t>Шини фіксуючі</t>
  </si>
  <si>
    <t>Інфузійне приладдя</t>
  </si>
  <si>
    <t>Неткані матеріали (епід. комплект)</t>
  </si>
  <si>
    <t>Мішок для блювотних мас</t>
  </si>
  <si>
    <t>Неткані матеріали (ковдра ізоляційна)</t>
  </si>
  <si>
    <t>Фіксатор для шиї</t>
  </si>
  <si>
    <t xml:space="preserve">337600000-5 Туалетний папір, носові хустинки, рушники для рук і серветки </t>
  </si>
  <si>
    <t>Паперові серветки</t>
  </si>
  <si>
    <t>Медична валіза</t>
  </si>
  <si>
    <t xml:space="preserve">35110000-8 Протипожежне, рятувальне та захисне обладнання </t>
  </si>
  <si>
    <t>Захисні пристрої (одноразові маски)</t>
  </si>
  <si>
    <t xml:space="preserve">33150000-6   Апаратура для радіотерапії, механотерапії, електротерапії та фізичної терапії </t>
  </si>
  <si>
    <t xml:space="preserve">18920000-4          Сумки </t>
  </si>
  <si>
    <t xml:space="preserve">33190000-8         Медичне обладнання та вироби медичного призначення різні </t>
  </si>
  <si>
    <t xml:space="preserve">19270000-9         Неткані матеріали </t>
  </si>
  <si>
    <t xml:space="preserve">33140000-3         Медичні матеріали </t>
  </si>
  <si>
    <t xml:space="preserve">33140000-3           Медичні матеріали </t>
  </si>
  <si>
    <t xml:space="preserve">19270000-9           Неткані матеріали </t>
  </si>
  <si>
    <t xml:space="preserve">33150000-6  Апаратура для радіотерапії, механотерапії, електротерапії та фізичної терапії </t>
  </si>
  <si>
    <t>Відсмоктувач електричний</t>
  </si>
  <si>
    <t xml:space="preserve">33150000-6       Апаратура для радіотерапії, механотерапії, електротерапії та фізичної терапії </t>
  </si>
  <si>
    <t>Кисневі маски (дорослі)</t>
  </si>
  <si>
    <t xml:space="preserve">24450000-3 Агрохімічна продукція </t>
  </si>
  <si>
    <t>Дезінфекційні засоби</t>
  </si>
  <si>
    <t xml:space="preserve">18420000-9          Аксесуари для одягу </t>
  </si>
  <si>
    <t>Одноразові рукавички</t>
  </si>
  <si>
    <t>Протокол № 9 від 04.03.2019, протокол № 18 від 18.04.2019, протокол № 23 від 24.05.2019</t>
  </si>
  <si>
    <t>Протокол № 8 від 26.02.2019, протокол № 10 від 18.03.2019, протокол № 18 від 18.04.2019, протокол № 23 від 24.05.2019</t>
  </si>
  <si>
    <t>Протокол № 23 від 24.05.2019</t>
  </si>
  <si>
    <t xml:space="preserve">39150000-8            Меблі та приспособи різні </t>
  </si>
  <si>
    <t>Ліжко</t>
  </si>
  <si>
    <t xml:space="preserve">39150000-8          Меблі та приспособи різні </t>
  </si>
  <si>
    <t>Меблі та приспособи різні</t>
  </si>
  <si>
    <t>Магістралі, трубопроводи, труби, обсадні труби, тюбінги та супутні вироби</t>
  </si>
  <si>
    <t>Послуги з технічного огляду автомобілів</t>
  </si>
  <si>
    <t>Червень-грудень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</si>
  <si>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 Протокол № 26 від 19.06.2019</t>
    </r>
  </si>
  <si>
    <t xml:space="preserve">71630000-3            Послуги з технічного огляду та випробовувань </t>
  </si>
  <si>
    <t>Експертиза для встановлення матеріального відшкодування автомобілю</t>
  </si>
  <si>
    <t xml:space="preserve">50410000-2            Послуги з ремонту і технічного обслуговування вимірювальних, випробувальних і контрольних приладів </t>
  </si>
  <si>
    <t>Спостереження за сигналізацією об’єктів</t>
  </si>
  <si>
    <t xml:space="preserve">31680000-6 Електричне приладдя та супутні товари до електричного обладнання </t>
  </si>
  <si>
    <t>Стабілізатор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</si>
  <si>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26 від 19.06.2019</t>
    </r>
  </si>
  <si>
    <t xml:space="preserve">30190000-7            Офісне устаткування та приладдя різне </t>
  </si>
  <si>
    <t>Приладдя різне</t>
  </si>
  <si>
    <t>Протокол № 26 від 19.06.2019</t>
  </si>
  <si>
    <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26 від 19.06.2019</t>
    </r>
  </si>
  <si>
    <t xml:space="preserve">33140000-3        Медичні матеріали </t>
  </si>
  <si>
    <t>Двигуни</t>
  </si>
  <si>
    <t>Протокол №58 від 01.12.2019.2019</t>
  </si>
  <si>
    <t xml:space="preserve">48730000-4Пакети програмного забезпечення для забезпечення безпеки </t>
  </si>
  <si>
    <t xml:space="preserve">Пакети програмного забезпечення </t>
  </si>
  <si>
    <t>30120000-6 Фотокопіювальне та поліграфічне обладнання для офсетного друку</t>
  </si>
  <si>
    <t>Картриджи</t>
  </si>
  <si>
    <t>44310000-6 Вироби з дроту</t>
  </si>
  <si>
    <t>Зварювальні матеріали</t>
  </si>
  <si>
    <t>Цвяхи</t>
  </si>
  <si>
    <t xml:space="preserve">Піна монтажна </t>
  </si>
  <si>
    <t xml:space="preserve">Грудень 2019 року  </t>
  </si>
  <si>
    <t>Гліцерин</t>
  </si>
  <si>
    <t>18440000-5 Капелюхи та головні убори</t>
  </si>
  <si>
    <t>Захисні каски</t>
  </si>
  <si>
    <t>Вогнегасники</t>
  </si>
  <si>
    <t xml:space="preserve">Приладдя різне </t>
  </si>
  <si>
    <t>Санітарна техніка</t>
  </si>
  <si>
    <t>Сканери</t>
  </si>
  <si>
    <t>42160000-8 Котельні установки</t>
  </si>
  <si>
    <t>Котел та допоміжне обладнання для котлів</t>
  </si>
  <si>
    <t>39120000-9 Столи, серванти, письмові столи та книжкові шафи</t>
  </si>
  <si>
    <t>Письмові столи</t>
  </si>
  <si>
    <t>Грудень 2019</t>
  </si>
  <si>
    <t xml:space="preserve">Грудень 2019 року </t>
  </si>
  <si>
    <t>Протокол № 58 від 04.12.2019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</si>
  <si>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27 від 10.07.2019, протокол № 30 від 06.08.2019  Протокол  № 58 04.12.2019</t>
    </r>
  </si>
  <si>
    <r>
      <rPr>
        <b/>
        <sz val="12"/>
        <rFont val="Times New Roman"/>
        <family val="1"/>
      </rPr>
      <t xml:space="preserve">Зміна напряму на кошти обласного бюджету           </t>
    </r>
    <r>
      <rPr>
        <sz val="12"/>
        <rFont val="Times New Roman"/>
        <family val="1"/>
      </rPr>
      <t>Протокол № 30 від 06.08.2019                     Протокол  № 58 04.12.2019</t>
    </r>
  </si>
  <si>
    <t xml:space="preserve">Комп’ютерне обладнання, принтери </t>
  </si>
  <si>
    <r>
      <t xml:space="preserve">Кошти обласного бюджету         </t>
    </r>
    <r>
      <rPr>
        <sz val="11"/>
        <rFont val="Times New Roman"/>
        <family val="1"/>
      </rPr>
      <t>Протокол № 47 від 04.11.2019; Протокол № 58 від 04.12.2019</t>
    </r>
  </si>
  <si>
    <t xml:space="preserve">                                   44810000-1                          Фарби </t>
  </si>
  <si>
    <t xml:space="preserve">50530000-9     Послуги з ремонту і технічного обслуговування техніки     </t>
  </si>
  <si>
    <t xml:space="preserve">50530000-9      Послуги з ремонту і технічного обслуговування техніки     </t>
  </si>
  <si>
    <t xml:space="preserve">90430000-0     Послуги з відведення стічних вод                      </t>
  </si>
  <si>
    <t xml:space="preserve">  90430000-0       Послуги з відведення стічних вод                    </t>
  </si>
  <si>
    <t xml:space="preserve">Протокол № 14 від 25.03.2019, протокол № 16 від 09.04.2019  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</si>
  <si>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47 від 04.11.2019; Протокол № 58 від 04.12.2019</t>
    </r>
  </si>
  <si>
    <r>
      <t xml:space="preserve">Кошти обласного бюджету         </t>
    </r>
    <r>
      <rPr>
        <sz val="11"/>
        <rFont val="Times New Roman"/>
        <family val="1"/>
      </rPr>
      <t>Протокол № 58 від 04.12.2019</t>
    </r>
  </si>
  <si>
    <t>Кошти обласного бюджету Протокол № 58 від 04.12.2019</t>
  </si>
  <si>
    <r>
      <rPr>
        <b/>
        <sz val="12"/>
        <rFont val="Times New Roman"/>
        <family val="1"/>
      </rPr>
      <t xml:space="preserve">Медична субвенція попереднього року </t>
    </r>
    <r>
      <rPr>
        <sz val="12"/>
        <rFont val="Times New Roman"/>
        <family val="1"/>
      </rPr>
      <t xml:space="preserve"> Протокол № 35 від 20.08.2019</t>
    </r>
  </si>
  <si>
    <r>
      <rPr>
        <b/>
        <sz val="12"/>
        <rFont val="Times New Roman"/>
        <family val="1"/>
      </rPr>
      <t xml:space="preserve">Медична субвенція попереднього року </t>
    </r>
    <r>
      <rPr>
        <sz val="12"/>
        <rFont val="Times New Roman"/>
        <family val="1"/>
      </rPr>
      <t xml:space="preserve">  Протокол № 37 від 04.09.2019, протокоол № 39 від 19.09.2019; Протокол № 57 від 27.11.2019</t>
    </r>
  </si>
  <si>
    <r>
      <rPr>
        <b/>
        <sz val="12"/>
        <rFont val="Times New Roman"/>
        <family val="1"/>
      </rPr>
      <t xml:space="preserve">Медична субвенція попереднього року  </t>
    </r>
    <r>
      <rPr>
        <sz val="12"/>
        <rFont val="Times New Roman"/>
        <family val="1"/>
      </rPr>
      <t xml:space="preserve">   Протокоол № 39 від 19.09.2019</t>
    </r>
  </si>
  <si>
    <r>
      <t xml:space="preserve">Районні кошти Скадовська станція Е(Ш)МД -  </t>
    </r>
    <r>
      <rPr>
        <sz val="11"/>
        <rFont val="Times New Roman"/>
        <family val="1"/>
      </rPr>
      <t xml:space="preserve"> 100 000,00 грн.</t>
    </r>
    <r>
      <rPr>
        <b/>
        <sz val="11"/>
        <rFont val="Times New Roman"/>
        <family val="1"/>
      </rPr>
      <t xml:space="preserve">; </t>
    </r>
    <r>
      <rPr>
        <sz val="11"/>
        <rFont val="Times New Roman"/>
        <family val="1"/>
      </rPr>
      <t>,</t>
    </r>
    <r>
      <rPr>
        <b/>
        <sz val="11"/>
        <rFont val="Times New Roman"/>
        <family val="1"/>
      </rPr>
      <t xml:space="preserve"> Горностаївська підстанція Великолепетиської станції Е(Ш)МД -</t>
    </r>
    <r>
      <rPr>
        <sz val="11"/>
        <rFont val="Times New Roman"/>
        <family val="1"/>
      </rPr>
      <t xml:space="preserve"> 10 000,00 грн.;,         </t>
    </r>
    <r>
      <rPr>
        <b/>
        <sz val="11"/>
        <rFont val="Times New Roman"/>
        <family val="1"/>
      </rPr>
      <t xml:space="preserve"> Кошти обласного бюджету</t>
    </r>
    <r>
      <rPr>
        <sz val="11"/>
        <rFont val="Times New Roman"/>
        <family val="1"/>
      </rPr>
      <t xml:space="preserve"> - 88 628,00 грн.                             Протокол № 57 від 27.11.2019</t>
    </r>
  </si>
  <si>
    <t>Кошти обласного бюджету Протокол № 58 від 04.12.2019</t>
  </si>
  <si>
    <t>Катетер аспіраційний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</si>
  <si>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26 від 19.06.2019</t>
    </r>
  </si>
  <si>
    <t>Простирадло</t>
  </si>
  <si>
    <t xml:space="preserve">50110000-9          Послуги з ремонту і технічного обслуговування мототранспортних засобів і супутнього обладнання </t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</si>
  <si>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26 від 19.06.2019</t>
    </r>
  </si>
  <si>
    <t>Технічне обслуговування кондиціонерів</t>
  </si>
  <si>
    <t>Послуги з технічного обслуговування телекомунікаційного обладнання (ремонт телефона)</t>
  </si>
  <si>
    <t>50330000-7            Послуги з технічного обслуговування телекомунікаційного обладнання</t>
  </si>
  <si>
    <t xml:space="preserve">Комп’ютерне обладнання </t>
  </si>
  <si>
    <r>
      <rPr>
        <b/>
        <sz val="12"/>
        <rFont val="Times New Roman"/>
        <family val="1"/>
      </rPr>
      <t xml:space="preserve">Додаткові кошти (Реалізація майна) </t>
    </r>
    <r>
      <rPr>
        <sz val="12"/>
        <rFont val="Times New Roman"/>
        <family val="1"/>
      </rPr>
      <t>Протокол № 26 від 19.06.2019</t>
    </r>
  </si>
  <si>
    <t>39150000-8             Меблі та приспособи різні</t>
  </si>
  <si>
    <t>Липень-грудень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</si>
  <si>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27 від 10.07.2019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</si>
  <si>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23 від 24.05.2019, протокол № 27 від 10.07.2019</t>
    </r>
  </si>
  <si>
    <t xml:space="preserve">32350000-1            Частини до аудіо- та відеообладнання </t>
  </si>
  <si>
    <t>Екрани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</si>
  <si>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 Протокол № 26 від 19.06.2019, протокол № 27 від 10.07.2019</t>
    </r>
  </si>
  <si>
    <t>Авто-товарознавча експертиза</t>
  </si>
  <si>
    <t>Послуги з ремонту і технічного обслуговування техніки</t>
  </si>
  <si>
    <t xml:space="preserve">Липень-грудень 2019 року </t>
  </si>
  <si>
    <r>
      <rPr>
        <sz val="12"/>
        <rFont val="Times New Roman"/>
        <family val="1"/>
      </rPr>
      <t xml:space="preserve">Потокол № 28 від 11.07.2019  </t>
    </r>
    <r>
      <rPr>
        <b/>
        <sz val="12"/>
        <rFont val="Times New Roman"/>
        <family val="1"/>
      </rPr>
      <t xml:space="preserve">         СПЕЦ. ФОНД  </t>
    </r>
  </si>
  <si>
    <r>
      <rPr>
        <sz val="12"/>
        <rFont val="Times New Roman"/>
        <family val="1"/>
      </rPr>
      <t xml:space="preserve">Протокол № 28 від 11.07.2019   </t>
    </r>
    <r>
      <rPr>
        <b/>
        <sz val="12"/>
        <rFont val="Times New Roman"/>
        <family val="1"/>
      </rPr>
      <t xml:space="preserve">          СПЕЦ. ФОНД  </t>
    </r>
  </si>
  <si>
    <r>
      <rPr>
        <sz val="12"/>
        <rFont val="Times New Roman"/>
        <family val="1"/>
      </rPr>
      <t>Протокол № 28 від 11.07.2019</t>
    </r>
    <r>
      <rPr>
        <b/>
        <sz val="12"/>
        <rFont val="Times New Roman"/>
        <family val="1"/>
      </rPr>
      <t xml:space="preserve">             Спец. фонд   </t>
    </r>
  </si>
  <si>
    <r>
      <rPr>
        <sz val="12"/>
        <rFont val="Times New Roman"/>
        <family val="1"/>
      </rPr>
      <t>Протокол № 28 від 11.07.2019</t>
    </r>
    <r>
      <rPr>
        <b/>
        <sz val="12"/>
        <rFont val="Times New Roman"/>
        <family val="1"/>
      </rPr>
      <t xml:space="preserve">          Спец. Фонд      </t>
    </r>
  </si>
  <si>
    <r>
      <t>Протокол № 28 від 11.07.2019</t>
    </r>
    <r>
      <rPr>
        <b/>
        <sz val="12"/>
        <rFont val="Times New Roman"/>
        <family val="1"/>
      </rPr>
      <t xml:space="preserve">               Спец. Фонд           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</si>
  <si>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14 від 25.03.2019 </t>
    </r>
    <r>
      <rPr>
        <b/>
        <sz val="12"/>
        <rFont val="Times New Roman"/>
        <family val="1"/>
      </rPr>
      <t>СПЕЦ.ФОНД</t>
    </r>
  </si>
  <si>
    <t>Додаткові кошти Протокол № 14 від 25.03.2019 СПЕЦ.ФОНД</t>
  </si>
  <si>
    <r>
      <rPr>
        <b/>
        <sz val="12"/>
        <rFont val="Times New Roman"/>
        <family val="1"/>
      </rPr>
      <t xml:space="preserve">Додаткові кошти  </t>
    </r>
    <r>
      <rPr>
        <sz val="12"/>
        <rFont val="Times New Roman"/>
        <family val="1"/>
      </rPr>
      <t xml:space="preserve">           протокол № 14 від 25.03.2019 </t>
    </r>
    <r>
      <rPr>
        <b/>
        <sz val="12"/>
        <rFont val="Times New Roman"/>
        <family val="1"/>
      </rPr>
      <t>СПЕЦ.ФОНД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</si>
  <si>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30 від 06.08.2019</t>
    </r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</si>
  <si>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26 від 19.06.2019, протокол № 30 від 06.08.2019</t>
    </r>
  </si>
  <si>
    <t>Монтаж кліматичного обладнання</t>
  </si>
  <si>
    <t>Серпень-грудень 2019 року</t>
  </si>
  <si>
    <r>
      <rPr>
        <b/>
        <sz val="12"/>
        <rFont val="Times New Roman"/>
        <family val="1"/>
      </rPr>
      <t xml:space="preserve">Додаткові кошти (Реалізація майна)  </t>
    </r>
    <r>
      <rPr>
        <sz val="12"/>
        <rFont val="Times New Roman"/>
        <family val="1"/>
      </rPr>
      <t>Протокол № 30 від 06.08.2019</t>
    </r>
  </si>
  <si>
    <t xml:space="preserve">50330000-7           Послуги з технічного обслуговування телекомунікаційного обладнання 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</si>
  <si>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23 від 24.05.2019, протокол № 30 від 06.08.2019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</si>
  <si>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30 від 06.08.2019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</si>
  <si>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30 06.08.2019</t>
    </r>
  </si>
  <si>
    <t>Шпалери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</si>
  <si>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30 від 06.08.2019</t>
    </r>
  </si>
  <si>
    <t>Прути</t>
  </si>
  <si>
    <t xml:space="preserve">39190000-0       Шпалери та інші настінні покриття </t>
  </si>
  <si>
    <t xml:space="preserve">44330000-2       Будівельні прути, стрижні, дроти та профілі </t>
  </si>
  <si>
    <t>Періодичні видання</t>
  </si>
  <si>
    <t>Доводчик, замок</t>
  </si>
  <si>
    <t>39710000-2 Електричні побутові прилади</t>
  </si>
  <si>
    <t>Частини побутових електричних приладів</t>
  </si>
  <si>
    <t xml:space="preserve">44520000-1           Замки, ключі та петлі </t>
  </si>
  <si>
    <t xml:space="preserve">22210000-5             Газети </t>
  </si>
  <si>
    <t>Бензинові фільтри</t>
  </si>
  <si>
    <t>42910000-8           Апарати для дистилювання, фільтрування чи ректифікації</t>
  </si>
  <si>
    <r>
      <rPr>
        <b/>
        <sz val="12"/>
        <rFont val="Times New Roman"/>
        <family val="1"/>
      </rPr>
      <t xml:space="preserve">Районні кошти 
Генічеська станція Е(Ш)МД
</t>
    </r>
    <r>
      <rPr>
        <sz val="12"/>
        <rFont val="Times New Roman"/>
        <family val="1"/>
      </rPr>
      <t xml:space="preserve"> Протокол № 30 від 06.08.2019</t>
    </r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</si>
  <si>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30 від 06.08.2019</t>
    </r>
  </si>
  <si>
    <t xml:space="preserve">34350000-5               Шини для транспортних засобів великої та малої тоннажності </t>
  </si>
  <si>
    <t xml:space="preserve">34320000-6            Механічні запасні частини, крім двигунів і частин двигунів </t>
  </si>
  <si>
    <t xml:space="preserve">22810000-1         Паперові чи картонні реєстраційні журнали </t>
  </si>
  <si>
    <t>Бланки, реєстраційні журнали та інше</t>
  </si>
  <si>
    <t xml:space="preserve">66510000-8         Страхові послуги </t>
  </si>
  <si>
    <t>Страхування медичного персоналу від ВІЛ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</si>
  <si>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</t>
    </r>
  </si>
  <si>
    <t>90670000-4            Послуги з дезінфікування та дератизування міських і сільських територій</t>
  </si>
  <si>
    <t>Послуги з технічного обслуговування телекомунікаційного обладнання (ремонт телефону)</t>
  </si>
  <si>
    <t xml:space="preserve">79130000-4          Юридичні послуги, пов’язані з оформленням і засвідченням документів </t>
  </si>
  <si>
    <t>Юридичні послуги, пов’язані з оформленням і засвідченням документів</t>
  </si>
  <si>
    <t xml:space="preserve">50110000-9         Послуги з ремонту і технічного обслуговування мототранспортних засобів і супутнього обладнання </t>
  </si>
  <si>
    <t xml:space="preserve">Серпень-грудень 2019 року </t>
  </si>
  <si>
    <r>
      <t xml:space="preserve">Кошти обласного бюджету           </t>
    </r>
    <r>
      <rPr>
        <sz val="12"/>
        <rFont val="Times New Roman"/>
        <family val="1"/>
      </rPr>
      <t>Протокол № 30 від 06.08.2019</t>
    </r>
  </si>
  <si>
    <t xml:space="preserve">Капітальні видатки </t>
  </si>
  <si>
    <t xml:space="preserve">ДСТУ Б.Д.1.1-1:2013 
45340000-2 Зведення огорож, монтаж поручнів і захисних засобів </t>
  </si>
  <si>
    <t>Капітальний ремонт огорожі КЗ «ОТЦЕМД та МК» ХОР у м. Херсон по вул. О. Гончара, 6</t>
  </si>
  <si>
    <t>Протокол № 32 від 09.08.2019</t>
  </si>
  <si>
    <t xml:space="preserve">ДСТУ Б.Д.1.1-1:2013 45230000-8 Будівництво трубопроводів, ліній зв’язку та електропередач, шосе, доріг, аеродромів і залізничних доріг; вирівнювання поверхонь </t>
  </si>
  <si>
    <t>Капітальний ремонт асфальтного покриття території КЗ «ОТЦЕМД та МК» ХОР у м. Херсон по вул. О. Гончара, 6</t>
  </si>
  <si>
    <t xml:space="preserve">ДСТУ Б.Д.1.1-1:2013 50720000-8 Послуги з ремонту і технічного обслуговування систем центрального опалення </t>
  </si>
  <si>
    <t>Капітальний ремонт системи опалення ПС № 3 та ремонтної зони Херсонської СЕ (Ш) в м. Херсон по вул. Ладичука, 148</t>
  </si>
  <si>
    <t xml:space="preserve">ДСТУ Б.Д.1.1-1:2013 
45260000-7 Покрівельні роботи та інші спеціалізовані будівельні роботи </t>
  </si>
  <si>
    <t>Капітальний ремонт покрівлі будівель та приміщень ПС № 1 Херсонської СЕ(Ш)МД у м. Херсон по вул. Преображенська, 48</t>
  </si>
  <si>
    <t xml:space="preserve">71240000-2 Архітектурні, інженерні та планувальні послуги </t>
  </si>
  <si>
    <t>Технічний нагляд</t>
  </si>
  <si>
    <t>Всього по коду 3132</t>
  </si>
  <si>
    <t>Протокол № 35 від 20.08.2019</t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</si>
  <si>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30 від 06.08.2019, Протокол № 35 від 20.08.2019</t>
    </r>
  </si>
  <si>
    <t>Протокол № 9 від 04.03.2019, протокол № 35 від 20.08.2019</t>
  </si>
  <si>
    <r>
      <t xml:space="preserve">Кошти обласного бюджету           </t>
    </r>
    <r>
      <rPr>
        <sz val="12"/>
        <rFont val="Times New Roman"/>
        <family val="1"/>
      </rPr>
      <t>Протокол № 30 від 06.08.2019, Протокол № 35 від 20.08.2019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</si>
  <si>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35 від 20.08.2019</t>
    </r>
  </si>
  <si>
    <t>Запасні частини різні</t>
  </si>
  <si>
    <t xml:space="preserve">31440000-2 Акумуляторні батареї </t>
  </si>
  <si>
    <t>Акумуляторна батарея Philips для дефібрилятора</t>
  </si>
  <si>
    <t xml:space="preserve">72210000-0         Послуги з розробки пакетів програмного забезпечення </t>
  </si>
  <si>
    <t>Послуги з інформатизації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</si>
  <si>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35 від 20.08.2019</t>
    </r>
  </si>
  <si>
    <t xml:space="preserve">72250000-2         Послуги, пов’язані із системами та підтримкою </t>
  </si>
  <si>
    <t>Послуги з супроводу програмного забезпечення</t>
  </si>
  <si>
    <t>79340000-9           Рекламні та маркетингові послуги</t>
  </si>
  <si>
    <t>Брендування автомобілей</t>
  </si>
  <si>
    <t xml:space="preserve">79340000-9           Рекламні та маркетингові послуги </t>
  </si>
  <si>
    <t>Рекламні послуги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</si>
  <si>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35 від 20.08.2019, протокол № 36 від 22.08.2019</t>
    </r>
  </si>
  <si>
    <r>
      <t xml:space="preserve">Кошти обласного бюджету           </t>
    </r>
    <r>
      <rPr>
        <sz val="12"/>
        <rFont val="Times New Roman"/>
        <family val="1"/>
      </rPr>
      <t>Протокол № 35 від 20.08.2019, протокол № 36 від 22.08.2019</t>
    </r>
  </si>
  <si>
    <t>Акумуляторні батареї для дефібрилятора</t>
  </si>
  <si>
    <t>Допорогові закупівлі</t>
  </si>
  <si>
    <t>Вересень-грудень 2019 року</t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</si>
  <si>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35 від 20.08.2019, протокол № 39 від 19.09.2019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</si>
  <si>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39 від 19.09.2019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</si>
  <si>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59 від 12.12.2019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</si>
  <si>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59 від 12.12.2019</t>
    </r>
  </si>
  <si>
    <t>64110000-0          Поштові послуги</t>
  </si>
  <si>
    <r>
      <t xml:space="preserve">Медична субвенція попереднього року </t>
    </r>
    <r>
      <rPr>
        <sz val="11"/>
        <rFont val="Times New Roman"/>
        <family val="1"/>
      </rPr>
      <t>Протокол № 59 від 12.12.2019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</si>
  <si>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58 від 04.12.2019, протокол № 59 від 12.12.2019</t>
    </r>
  </si>
  <si>
    <r>
      <t xml:space="preserve">Кошти обласного бюджету         </t>
    </r>
    <r>
      <rPr>
        <sz val="11"/>
        <rFont val="Times New Roman"/>
        <family val="1"/>
      </rPr>
      <t>Протокол № 47 від 04.11.2019, протокол № 59 від 12.12.2019</t>
    </r>
  </si>
  <si>
    <r>
      <t xml:space="preserve">Кошти обласного бюджету         </t>
    </r>
    <r>
      <rPr>
        <sz val="12"/>
        <rFont val="Times New Roman"/>
        <family val="1"/>
      </rPr>
      <t xml:space="preserve">Протокол № 47 від 04.11.2019, протокол № 55 від 21.11.2019, протокол № 59 від 12.12.2019 </t>
    </r>
  </si>
  <si>
    <t>Протокол № 59 від 12.12.2019</t>
  </si>
  <si>
    <t>Протокол № 23 від 24.05.2019, протокол № 59 від 12.12.2019</t>
  </si>
  <si>
    <r>
      <t xml:space="preserve">Кошти обласного бюджету         </t>
    </r>
    <r>
      <rPr>
        <sz val="11"/>
        <rFont val="Times New Roman"/>
        <family val="1"/>
      </rPr>
      <t>Протокол № 54 від 19.11.2019, протокол № 59 від 12.12.2019</t>
    </r>
  </si>
  <si>
    <r>
      <t xml:space="preserve">Кошти обласного бюджету       </t>
    </r>
    <r>
      <rPr>
        <sz val="11"/>
        <rFont val="Times New Roman"/>
        <family val="1"/>
      </rPr>
      <t>Протокол № 59 від 12.12.2019</t>
    </r>
  </si>
  <si>
    <t xml:space="preserve">66510000-8           Страхові послуги 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</si>
  <si>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06.08.2019, протокол № 59 від 12.12.2019</t>
    </r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</si>
  <si>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59 від 12.12.2019</t>
    </r>
  </si>
  <si>
    <r>
      <t xml:space="preserve">Кошти обласного бюджету          </t>
    </r>
    <r>
      <rPr>
        <sz val="12"/>
        <rFont val="Times New Roman"/>
        <family val="1"/>
      </rPr>
      <t>Протокол № 47 від 04.11.2019;  Протокол № 54 від 19.11.2019, протокол № 55 від 21.11.2019      Протокол  № 58 04.12.2019, протокол № 60 від 19.12.2019</t>
    </r>
  </si>
  <si>
    <t>Світильники та освітлювальна арматура</t>
  </si>
  <si>
    <r>
      <t xml:space="preserve">Кошти обласного бюджету         </t>
    </r>
    <r>
      <rPr>
        <sz val="12"/>
        <rFont val="Times New Roman"/>
        <family val="1"/>
      </rPr>
      <t>Протокол № 60 від 19.12.2019</t>
    </r>
  </si>
  <si>
    <t>Лампи та частини до світильників</t>
  </si>
  <si>
    <t xml:space="preserve">32250000-0       Мобільні телефони </t>
  </si>
  <si>
    <t xml:space="preserve">39290000-1          Фурнітура різна </t>
  </si>
  <si>
    <t>Холодильники</t>
  </si>
  <si>
    <t xml:space="preserve">32330000-5  Апаратура для запису та відтворення аудіо- та відеоматеріалу </t>
  </si>
  <si>
    <t>Апаратура для відеозапису та відео відтворення</t>
  </si>
  <si>
    <t>Протокол № 59 від 12.12.2019, протокол № 60 від 19.12.2019</t>
  </si>
  <si>
    <t>Протокол № 16 від 09.04.2019, протокол № 23 від 24.05.2019, протокол № 35 від 20.08.2019, протокол № 60 від 19.12.2019</t>
  </si>
  <si>
    <t>Грудень 2019 рік</t>
  </si>
  <si>
    <t>Кошти від Центру СНІД</t>
  </si>
  <si>
    <t>Протокол № 32 від 09.08.2019, протокол № 60 від 19.12.2019</t>
  </si>
  <si>
    <t>Капітальний ремонт покрівлі приміщення бухгалтерії за адресою О. Гончара, 6</t>
  </si>
  <si>
    <t>Протокол № 60 від 19.12.2019</t>
  </si>
  <si>
    <t>Протокол № 16 від 09.04.2019        Протокол  № 58 04.12.2019, протокол № 60 від 19.12.2019</t>
  </si>
  <si>
    <t>Протокол № 58 від 04.12.2019, протокол № 60 від 19.12.2019</t>
  </si>
  <si>
    <t>Протокол № 14 від 25.03.2019, протокол № 23 від 24.05.2019, протокол № 35 від 20.08.2019, протокол № 47 від 04.11.2019, протокол № 60 від 19.12.2019</t>
  </si>
  <si>
    <t>Двері, вікна</t>
  </si>
  <si>
    <t xml:space="preserve">Пензлі </t>
  </si>
  <si>
    <t xml:space="preserve">Конструкційні матеріали </t>
  </si>
  <si>
    <t>Пила цепна</t>
  </si>
  <si>
    <t xml:space="preserve">Замки </t>
  </si>
  <si>
    <t xml:space="preserve">Грудень   2019 року </t>
  </si>
  <si>
    <t>Компресор, насос</t>
  </si>
  <si>
    <t>Акумулятори</t>
  </si>
  <si>
    <t>Стільці, диван</t>
  </si>
  <si>
    <t>Змішувач</t>
  </si>
  <si>
    <t>44530000-4 Кріпильні деталі</t>
  </si>
  <si>
    <t>Дюбеля</t>
  </si>
  <si>
    <t>Провод</t>
  </si>
  <si>
    <t>Стілець та частини до нього</t>
  </si>
  <si>
    <t>Комп’ютер, сканер, процесор</t>
  </si>
  <si>
    <t>Модеми</t>
  </si>
  <si>
    <t>32550000-3 Телефонне обладнання</t>
  </si>
  <si>
    <t>Електротехнічні вимірювання електроустановок на об'єктах</t>
  </si>
  <si>
    <r>
      <rPr>
        <b/>
        <sz val="12"/>
        <rFont val="Times New Roman"/>
        <family val="1"/>
      </rPr>
      <t xml:space="preserve">Кошти обласного бюджету </t>
    </r>
    <r>
      <rPr>
        <sz val="12"/>
        <rFont val="Times New Roman"/>
        <family val="1"/>
      </rPr>
      <t>Протокол № 58 від 04.12.2019</t>
    </r>
  </si>
  <si>
    <t>Затверджений протоколом засідання тендерного комітету № 62 від 23.12.2019</t>
  </si>
  <si>
    <r>
      <rPr>
        <b/>
        <sz val="12"/>
        <rFont val="Times New Roman"/>
        <family val="1"/>
      </rPr>
      <t xml:space="preserve">Зміна напряму на кошти обласного бюджету          </t>
    </r>
    <r>
      <rPr>
        <sz val="12"/>
        <rFont val="Times New Roman"/>
        <family val="1"/>
      </rPr>
      <t xml:space="preserve"> Протокол № 21 від 14.05.2019, протокол № 30 від 06.08.2019, протокол № 55 від 21.11.2019, протокол № 62 від 23.12.2019</t>
    </r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</si>
  <si>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620 від 23.12.2019</t>
    </r>
  </si>
  <si>
    <r>
      <rPr>
        <b/>
        <sz val="11"/>
        <rFont val="Times New Roman"/>
        <family val="1"/>
      </rPr>
      <t>Районні кошти Скадовська станція Е(Ш)МД, Горностаївська підстанція Великолепетиської станції Е(Ш)МД</t>
    </r>
    <r>
      <rPr>
        <sz val="11"/>
        <rFont val="Times New Roman"/>
        <family val="1"/>
      </rPr>
      <t xml:space="preserve">,          </t>
    </r>
    <r>
      <rPr>
        <b/>
        <sz val="11"/>
        <rFont val="Times New Roman"/>
        <family val="1"/>
      </rPr>
      <t>Кошти обласного бюджету</t>
    </r>
    <r>
      <rPr>
        <sz val="11"/>
        <rFont val="Times New Roman"/>
        <family val="1"/>
      </rPr>
      <t xml:space="preserve">         Протокол № 47 від 04.11.2019;                 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ВІДМІНА 20.11.2019</t>
    </r>
  </si>
  <si>
    <r>
      <rPr>
        <b/>
        <sz val="11"/>
        <rFont val="Times New Roman"/>
        <family val="1"/>
      </rPr>
      <t xml:space="preserve">Районні кошти Музиківський пункт Білозерської станції Е(Ш)МД   </t>
    </r>
    <r>
      <rPr>
        <sz val="11"/>
        <rFont val="Times New Roman"/>
        <family val="1"/>
      </rPr>
      <t xml:space="preserve">      Протокол № 47 від 04.11.2019;             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ВІДМІНА 25.11.2019</t>
    </r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</si>
  <si>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Протокол № 58 від 04.12.2019</t>
    </r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</si>
  <si>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Протокол № 62 від 23.12.20</t>
    </r>
    <r>
      <rPr>
        <sz val="11"/>
        <rFont val="Times New Roman"/>
        <family val="1"/>
      </rPr>
      <t>19</t>
    </r>
  </si>
  <si>
    <r>
      <t xml:space="preserve"> </t>
    </r>
    <r>
      <rPr>
        <b/>
        <sz val="12"/>
        <rFont val="Times New Roman"/>
        <family val="1"/>
      </rPr>
      <t>Медична субвенція</t>
    </r>
    <r>
      <rPr>
        <sz val="12"/>
        <rFont val="Times New Roman"/>
        <family val="1"/>
      </rPr>
      <t xml:space="preserve"> Протокол № 62 від 23.12.20</t>
    </r>
    <r>
      <rPr>
        <sz val="11"/>
        <rFont val="Times New Roman"/>
        <family val="1"/>
      </rPr>
      <t>19</t>
    </r>
  </si>
  <si>
    <r>
      <rPr>
        <b/>
        <sz val="12"/>
        <rFont val="Times New Roman"/>
        <family val="1"/>
      </rPr>
      <t xml:space="preserve">Кошти обласного бюджету </t>
    </r>
    <r>
      <rPr>
        <sz val="12"/>
        <rFont val="Times New Roman"/>
        <family val="1"/>
      </rPr>
      <t>Протокол № 62 від 23.12.20</t>
    </r>
    <r>
      <rPr>
        <sz val="11"/>
        <rFont val="Times New Roman"/>
        <family val="1"/>
      </rPr>
      <t>19</t>
    </r>
  </si>
  <si>
    <r>
      <t>Кошти обласного бюджету Протокол № 58 від 04.12.20</t>
    </r>
    <r>
      <rPr>
        <b/>
        <sz val="11"/>
        <rFont val="Times New Roman"/>
        <family val="1"/>
      </rPr>
      <t>19</t>
    </r>
  </si>
  <si>
    <r>
      <t>Кошти обласного бюджету Протокол № 62 від 23.12.20</t>
    </r>
    <r>
      <rPr>
        <sz val="11"/>
        <rFont val="Times New Roman"/>
        <family val="1"/>
      </rPr>
      <t>19</t>
    </r>
  </si>
  <si>
    <r>
      <rPr>
        <b/>
        <sz val="12"/>
        <rFont val="Times New Roman"/>
        <family val="1"/>
      </rPr>
      <t>Медична субвенція</t>
    </r>
    <r>
      <rPr>
        <sz val="12"/>
        <rFont val="Times New Roman"/>
        <family val="1"/>
      </rPr>
      <t xml:space="preserve"> Протокол № 62 від 23.12.20</t>
    </r>
    <r>
      <rPr>
        <sz val="11"/>
        <rFont val="Times New Roman"/>
        <family val="1"/>
      </rPr>
      <t>19</t>
    </r>
  </si>
  <si>
    <r>
      <t xml:space="preserve">Кошти обласного бюджету         </t>
    </r>
    <r>
      <rPr>
        <sz val="11"/>
        <rFont val="Times New Roman"/>
        <family val="1"/>
      </rPr>
      <t>Протокол № 62 від 23.12.2019</t>
    </r>
  </si>
  <si>
    <r>
      <t xml:space="preserve">Кошти обласного бюджету         </t>
    </r>
    <r>
      <rPr>
        <sz val="12"/>
        <rFont val="Times New Roman"/>
        <family val="1"/>
      </rPr>
      <t>Протокол № 62 від 23.12.2019</t>
    </r>
  </si>
  <si>
    <r>
      <t xml:space="preserve">Кошти обласного бюджету         </t>
    </r>
    <r>
      <rPr>
        <sz val="12"/>
        <rFont val="Times New Roman"/>
        <family val="1"/>
      </rPr>
      <t>Протокол № 62 від 23.12.2019</t>
    </r>
  </si>
  <si>
    <r>
      <t>Послуги з програмування та консультаційні послуги з питань програмного забезпечення (</t>
    </r>
    <r>
      <rPr>
        <b/>
        <sz val="12"/>
        <rFont val="Times New Roman"/>
        <family val="1"/>
      </rPr>
      <t>послуги Монтекса)</t>
    </r>
  </si>
  <si>
    <r>
      <t xml:space="preserve">Послуги з технічного обслуговування газових приладів   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</si>
  <si>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r>
      <t xml:space="preserve">Послуги з технічного обслуговування газових приладів  </t>
    </r>
    <r>
      <rPr>
        <b/>
        <sz val="12"/>
        <rFont val="Times New Roman"/>
        <family val="1"/>
      </rPr>
      <t xml:space="preserve"> (відшкодування)   </t>
    </r>
  </si>
  <si>
    <r>
      <rPr>
        <b/>
        <sz val="12"/>
        <rFont val="Times New Roman"/>
        <family val="1"/>
      </rPr>
      <t>Медична субвенція попереднього р</t>
    </r>
    <r>
      <rPr>
        <b/>
        <sz val="10"/>
        <rFont val="Arial"/>
        <family val="2"/>
      </rPr>
      <t>оку</t>
    </r>
    <r>
      <rPr>
        <sz val="10"/>
        <rFont val="Arial"/>
        <family val="2"/>
      </rPr>
      <t xml:space="preserve"> </t>
    </r>
    <r>
      <rPr>
        <sz val="12"/>
        <rFont val="Times New Roman"/>
        <family val="1"/>
      </rPr>
      <t>Протокол № 58 від 04.12.2019</t>
    </r>
  </si>
  <si>
    <r>
      <rPr>
        <b/>
        <sz val="12"/>
        <rFont val="Times New Roman"/>
        <family val="1"/>
      </rPr>
      <t xml:space="preserve"> Медична субвенція</t>
    </r>
    <r>
      <rPr>
        <sz val="12"/>
        <rFont val="Times New Roman"/>
        <family val="1"/>
      </rPr>
      <t xml:space="preserve"> Протокол № 62 від 23.12.20</t>
    </r>
    <r>
      <rPr>
        <sz val="11"/>
        <rFont val="Times New Roman"/>
        <family val="1"/>
      </rPr>
      <t>19</t>
    </r>
  </si>
  <si>
    <r>
      <t xml:space="preserve">Послуги з утилізації побутових відходів </t>
    </r>
    <r>
      <rPr>
        <b/>
        <sz val="12"/>
        <rFont val="Times New Roman"/>
        <family val="1"/>
      </rPr>
      <t>(відшкодування)</t>
    </r>
  </si>
  <si>
    <r>
      <t xml:space="preserve">Поводження з побутовими стічними водами та їх утилізація </t>
    </r>
    <r>
      <rPr>
        <b/>
        <sz val="12"/>
        <rFont val="Times New Roman"/>
        <family val="1"/>
      </rPr>
      <t>(рідкі нечистоти)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</si>
</sst>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wrapText="1"/>
    </xf>
    <xf numFmtId="0" fontId="12" fillId="33" borderId="15" xfId="0" applyFont="1" applyFill="1" applyBorder="1" applyAlignment="1">
      <alignment horizontal="center" wrapText="1"/>
    </xf>
    <xf numFmtId="0" fontId="12" fillId="33" borderId="16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206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wrapText="1"/>
    </xf>
    <xf numFmtId="0" fontId="3" fillId="33" borderId="17" xfId="0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wrapText="1"/>
    </xf>
    <xf numFmtId="0" fontId="3" fillId="33" borderId="17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wrapText="1"/>
    </xf>
    <xf numFmtId="0" fontId="7" fillId="33" borderId="17" xfId="0" applyFont="1" applyFill="1" applyBorder="1" applyAlignment="1">
      <alignment wrapText="1"/>
    </xf>
    <xf numFmtId="0" fontId="14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198" fontId="3" fillId="33" borderId="10" xfId="0" applyNumberFormat="1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/>
    </xf>
    <xf numFmtId="208" fontId="3" fillId="33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198" fontId="5" fillId="33" borderId="10" xfId="0" applyNumberFormat="1" applyFont="1" applyFill="1" applyBorder="1" applyAlignment="1">
      <alignment horizontal="center" wrapText="1"/>
    </xf>
    <xf numFmtId="14" fontId="3" fillId="33" borderId="10" xfId="0" applyNumberFormat="1" applyFont="1" applyFill="1" applyBorder="1" applyAlignment="1">
      <alignment horizontal="center" wrapText="1"/>
    </xf>
    <xf numFmtId="198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wrapText="1"/>
    </xf>
    <xf numFmtId="3" fontId="3" fillId="33" borderId="10" xfId="0" applyNumberFormat="1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wrapText="1"/>
    </xf>
    <xf numFmtId="14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wrapText="1"/>
    </xf>
    <xf numFmtId="14" fontId="6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3" fillId="33" borderId="18" xfId="0" applyFont="1" applyFill="1" applyBorder="1" applyAlignment="1">
      <alignment wrapText="1"/>
    </xf>
    <xf numFmtId="0" fontId="3" fillId="33" borderId="0" xfId="0" applyFont="1" applyFill="1" applyAlignment="1">
      <alignment horizontal="center" wrapText="1"/>
    </xf>
    <xf numFmtId="4" fontId="3" fillId="33" borderId="18" xfId="0" applyNumberFormat="1" applyFont="1" applyFill="1" applyBorder="1" applyAlignment="1">
      <alignment horizontal="center" wrapText="1"/>
    </xf>
    <xf numFmtId="14" fontId="3" fillId="33" borderId="18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 horizontal="center" wrapText="1"/>
    </xf>
    <xf numFmtId="14" fontId="3" fillId="33" borderId="0" xfId="0" applyNumberFormat="1" applyFont="1" applyFill="1" applyBorder="1" applyAlignment="1">
      <alignment horizontal="center" wrapText="1"/>
    </xf>
    <xf numFmtId="14" fontId="11" fillId="33" borderId="0" xfId="0" applyNumberFormat="1" applyFont="1" applyFill="1" applyBorder="1" applyAlignment="1">
      <alignment horizontal="left" wrapText="1"/>
    </xf>
    <xf numFmtId="0" fontId="10" fillId="33" borderId="0" xfId="0" applyFont="1" applyFill="1" applyAlignment="1">
      <alignment/>
    </xf>
    <xf numFmtId="14" fontId="4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0" fontId="11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left" wrapText="1"/>
    </xf>
    <xf numFmtId="0" fontId="0" fillId="33" borderId="0" xfId="0" applyFont="1" applyFill="1" applyAlignment="1">
      <alignment/>
    </xf>
    <xf numFmtId="0" fontId="3" fillId="33" borderId="17" xfId="0" applyFont="1" applyFill="1" applyBorder="1" applyAlignment="1">
      <alignment vertical="center" wrapText="1"/>
    </xf>
    <xf numFmtId="0" fontId="14" fillId="33" borderId="17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5"/>
  <sheetViews>
    <sheetView tabSelected="1" workbookViewId="0" topLeftCell="A1">
      <selection activeCell="F425" sqref="F425"/>
    </sheetView>
  </sheetViews>
  <sheetFormatPr defaultColWidth="9.140625" defaultRowHeight="12.75"/>
  <cols>
    <col min="1" max="1" width="17.140625" style="85" customWidth="1"/>
    <col min="2" max="2" width="13.7109375" style="85" customWidth="1"/>
    <col min="3" max="3" width="29.00390625" style="85" customWidth="1"/>
    <col min="4" max="4" width="22.7109375" style="85" customWidth="1"/>
    <col min="5" max="5" width="19.421875" style="85" customWidth="1"/>
    <col min="6" max="6" width="25.140625" style="85" customWidth="1"/>
    <col min="7" max="7" width="20.140625" style="85" customWidth="1"/>
    <col min="8" max="8" width="18.00390625" style="85" customWidth="1"/>
    <col min="9" max="9" width="21.421875" style="85" customWidth="1"/>
    <col min="10" max="16384" width="9.140625" style="85" customWidth="1"/>
  </cols>
  <sheetData>
    <row r="1" spans="3:9" ht="20.25">
      <c r="C1" s="82" t="s">
        <v>222</v>
      </c>
      <c r="D1" s="82"/>
      <c r="E1" s="82"/>
      <c r="F1" s="82"/>
      <c r="G1" s="82"/>
      <c r="H1" s="82"/>
      <c r="I1" s="82"/>
    </row>
    <row r="2" ht="13.5" thickBot="1"/>
    <row r="3" spans="1:9" ht="94.5" customHeight="1" thickBot="1">
      <c r="A3" s="1" t="s">
        <v>186</v>
      </c>
      <c r="B3" s="1" t="s">
        <v>187</v>
      </c>
      <c r="C3" s="2" t="s">
        <v>172</v>
      </c>
      <c r="D3" s="3" t="s">
        <v>200</v>
      </c>
      <c r="E3" s="3" t="s">
        <v>173</v>
      </c>
      <c r="F3" s="4" t="s">
        <v>174</v>
      </c>
      <c r="G3" s="5" t="s">
        <v>176</v>
      </c>
      <c r="H3" s="5" t="s">
        <v>182</v>
      </c>
      <c r="I3" s="6" t="s">
        <v>175</v>
      </c>
    </row>
    <row r="4" spans="1:9" ht="13.5">
      <c r="A4" s="7">
        <v>1</v>
      </c>
      <c r="B4" s="7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9">
        <v>9</v>
      </c>
    </row>
    <row r="5" spans="1:15" ht="108.75" customHeight="1">
      <c r="A5" s="10" t="s">
        <v>50</v>
      </c>
      <c r="B5" s="11">
        <v>26084856</v>
      </c>
      <c r="C5" s="1"/>
      <c r="D5" s="12"/>
      <c r="E5" s="13"/>
      <c r="F5" s="14"/>
      <c r="G5" s="12"/>
      <c r="H5" s="12"/>
      <c r="I5" s="15"/>
      <c r="O5" s="85" t="s">
        <v>201</v>
      </c>
    </row>
    <row r="6" spans="1:9" ht="46.5" customHeight="1">
      <c r="A6" s="12"/>
      <c r="B6" s="12"/>
      <c r="C6" s="1" t="s">
        <v>195</v>
      </c>
      <c r="D6" s="12" t="s">
        <v>203</v>
      </c>
      <c r="E6" s="13">
        <v>2210</v>
      </c>
      <c r="F6" s="16">
        <f>150000-6.84</f>
        <v>149993.16</v>
      </c>
      <c r="G6" s="12" t="s">
        <v>202</v>
      </c>
      <c r="H6" s="12" t="s">
        <v>218</v>
      </c>
      <c r="I6" s="12" t="s">
        <v>685</v>
      </c>
    </row>
    <row r="7" spans="1:9" ht="46.5" customHeight="1">
      <c r="A7" s="12"/>
      <c r="B7" s="12"/>
      <c r="C7" s="1" t="s">
        <v>195</v>
      </c>
      <c r="D7" s="12" t="s">
        <v>203</v>
      </c>
      <c r="E7" s="13">
        <v>2210</v>
      </c>
      <c r="F7" s="16">
        <v>39144.24</v>
      </c>
      <c r="G7" s="12" t="s">
        <v>202</v>
      </c>
      <c r="H7" s="12" t="s">
        <v>747</v>
      </c>
      <c r="I7" s="13" t="s">
        <v>767</v>
      </c>
    </row>
    <row r="8" spans="1:9" ht="83.25" customHeight="1">
      <c r="A8" s="12"/>
      <c r="B8" s="12"/>
      <c r="C8" s="17" t="s">
        <v>233</v>
      </c>
      <c r="D8" s="17" t="s">
        <v>234</v>
      </c>
      <c r="E8" s="18">
        <v>2210</v>
      </c>
      <c r="F8" s="19">
        <v>199000</v>
      </c>
      <c r="G8" s="12" t="s">
        <v>202</v>
      </c>
      <c r="H8" s="12" t="s">
        <v>207</v>
      </c>
      <c r="I8" s="15"/>
    </row>
    <row r="9" spans="1:9" ht="83.25" customHeight="1">
      <c r="A9" s="12"/>
      <c r="B9" s="12"/>
      <c r="C9" s="86" t="s">
        <v>233</v>
      </c>
      <c r="D9" s="86" t="s">
        <v>234</v>
      </c>
      <c r="E9" s="18">
        <v>2210</v>
      </c>
      <c r="F9" s="19">
        <v>48752.16</v>
      </c>
      <c r="G9" s="13" t="s">
        <v>202</v>
      </c>
      <c r="H9" s="13" t="s">
        <v>586</v>
      </c>
      <c r="I9" s="13" t="s">
        <v>767</v>
      </c>
    </row>
    <row r="10" spans="1:9" ht="49.5" customHeight="1">
      <c r="A10" s="12"/>
      <c r="B10" s="12"/>
      <c r="C10" s="17" t="s">
        <v>183</v>
      </c>
      <c r="D10" s="17" t="s">
        <v>230</v>
      </c>
      <c r="E10" s="18">
        <v>2210</v>
      </c>
      <c r="F10" s="19">
        <f>175000-0.2</f>
        <v>174999.8</v>
      </c>
      <c r="G10" s="12" t="s">
        <v>202</v>
      </c>
      <c r="H10" s="12" t="s">
        <v>207</v>
      </c>
      <c r="I10" s="12" t="s">
        <v>685</v>
      </c>
    </row>
    <row r="11" spans="1:9" ht="49.5" customHeight="1">
      <c r="A11" s="12"/>
      <c r="B11" s="12"/>
      <c r="C11" s="86" t="s">
        <v>183</v>
      </c>
      <c r="D11" s="86" t="s">
        <v>230</v>
      </c>
      <c r="E11" s="18">
        <v>2210</v>
      </c>
      <c r="F11" s="19">
        <v>30400</v>
      </c>
      <c r="G11" s="13" t="s">
        <v>202</v>
      </c>
      <c r="H11" s="13" t="s">
        <v>586</v>
      </c>
      <c r="I11" s="13" t="s">
        <v>768</v>
      </c>
    </row>
    <row r="12" spans="1:9" ht="71.25" customHeight="1">
      <c r="A12" s="12"/>
      <c r="B12" s="12"/>
      <c r="C12" s="17" t="s">
        <v>229</v>
      </c>
      <c r="D12" s="17" t="s">
        <v>231</v>
      </c>
      <c r="E12" s="18">
        <v>2210</v>
      </c>
      <c r="F12" s="19">
        <v>199500</v>
      </c>
      <c r="G12" s="12" t="s">
        <v>202</v>
      </c>
      <c r="H12" s="12" t="s">
        <v>207</v>
      </c>
      <c r="I12" s="15"/>
    </row>
    <row r="13" spans="1:9" ht="71.25" customHeight="1">
      <c r="A13" s="12"/>
      <c r="B13" s="12"/>
      <c r="C13" s="86" t="s">
        <v>229</v>
      </c>
      <c r="D13" s="86" t="s">
        <v>231</v>
      </c>
      <c r="E13" s="18">
        <v>2210</v>
      </c>
      <c r="F13" s="19">
        <v>49900</v>
      </c>
      <c r="G13" s="13" t="s">
        <v>202</v>
      </c>
      <c r="H13" s="13" t="s">
        <v>207</v>
      </c>
      <c r="I13" s="13" t="s">
        <v>768</v>
      </c>
    </row>
    <row r="14" spans="1:9" ht="63.75" customHeight="1">
      <c r="A14" s="12"/>
      <c r="B14" s="12"/>
      <c r="C14" s="17" t="s">
        <v>235</v>
      </c>
      <c r="D14" s="17" t="s">
        <v>236</v>
      </c>
      <c r="E14" s="18">
        <v>2210</v>
      </c>
      <c r="F14" s="19">
        <f>19053.48-3405-0.48</f>
        <v>15648</v>
      </c>
      <c r="G14" s="12" t="s">
        <v>185</v>
      </c>
      <c r="H14" s="12" t="s">
        <v>207</v>
      </c>
      <c r="I14" s="12" t="s">
        <v>687</v>
      </c>
    </row>
    <row r="15" spans="1:9" ht="63.75" customHeight="1">
      <c r="A15" s="12"/>
      <c r="B15" s="12"/>
      <c r="C15" s="86" t="s">
        <v>754</v>
      </c>
      <c r="D15" s="86" t="s">
        <v>236</v>
      </c>
      <c r="E15" s="18">
        <v>2210</v>
      </c>
      <c r="F15" s="19">
        <v>303.86</v>
      </c>
      <c r="G15" s="13" t="s">
        <v>185</v>
      </c>
      <c r="H15" s="13" t="s">
        <v>586</v>
      </c>
      <c r="I15" s="13" t="s">
        <v>769</v>
      </c>
    </row>
    <row r="16" spans="1:9" ht="63.75" customHeight="1">
      <c r="A16" s="12"/>
      <c r="B16" s="12"/>
      <c r="C16" s="86" t="s">
        <v>754</v>
      </c>
      <c r="D16" s="86" t="s">
        <v>236</v>
      </c>
      <c r="E16" s="18">
        <v>2210</v>
      </c>
      <c r="F16" s="19">
        <v>51.14</v>
      </c>
      <c r="G16" s="13" t="s">
        <v>185</v>
      </c>
      <c r="H16" s="13" t="s">
        <v>586</v>
      </c>
      <c r="I16" s="13" t="s">
        <v>768</v>
      </c>
    </row>
    <row r="17" spans="1:9" ht="59.25" customHeight="1">
      <c r="A17" s="12"/>
      <c r="B17" s="12"/>
      <c r="C17" s="17" t="s">
        <v>217</v>
      </c>
      <c r="D17" s="17" t="s">
        <v>238</v>
      </c>
      <c r="E17" s="18">
        <v>2210</v>
      </c>
      <c r="F17" s="19">
        <v>346.52</v>
      </c>
      <c r="G17" s="12" t="s">
        <v>185</v>
      </c>
      <c r="H17" s="12" t="s">
        <v>207</v>
      </c>
      <c r="I17" s="15"/>
    </row>
    <row r="18" spans="1:9" ht="59.25" customHeight="1">
      <c r="A18" s="12"/>
      <c r="B18" s="12"/>
      <c r="C18" s="18" t="s">
        <v>572</v>
      </c>
      <c r="D18" s="18" t="s">
        <v>238</v>
      </c>
      <c r="E18" s="13">
        <v>2210</v>
      </c>
      <c r="F18" s="20">
        <v>326</v>
      </c>
      <c r="G18" s="18" t="s">
        <v>204</v>
      </c>
      <c r="H18" s="18" t="s">
        <v>335</v>
      </c>
      <c r="I18" s="21" t="s">
        <v>599</v>
      </c>
    </row>
    <row r="19" spans="1:9" ht="59.25" customHeight="1">
      <c r="A19" s="12"/>
      <c r="B19" s="12"/>
      <c r="C19" s="18" t="s">
        <v>744</v>
      </c>
      <c r="D19" s="18" t="s">
        <v>238</v>
      </c>
      <c r="E19" s="13">
        <v>2210</v>
      </c>
      <c r="F19" s="20">
        <v>565.6</v>
      </c>
      <c r="G19" s="18" t="s">
        <v>204</v>
      </c>
      <c r="H19" s="18" t="s">
        <v>335</v>
      </c>
      <c r="I19" s="13" t="s">
        <v>767</v>
      </c>
    </row>
    <row r="20" spans="1:9" ht="67.5" customHeight="1">
      <c r="A20" s="12"/>
      <c r="B20" s="12"/>
      <c r="C20" s="1" t="s">
        <v>243</v>
      </c>
      <c r="D20" s="12" t="s">
        <v>240</v>
      </c>
      <c r="E20" s="13">
        <v>2210</v>
      </c>
      <c r="F20" s="16">
        <v>0</v>
      </c>
      <c r="G20" s="12" t="s">
        <v>202</v>
      </c>
      <c r="H20" s="12" t="s">
        <v>207</v>
      </c>
      <c r="I20" s="13" t="s">
        <v>381</v>
      </c>
    </row>
    <row r="21" spans="1:9" ht="67.5" customHeight="1">
      <c r="A21" s="12"/>
      <c r="B21" s="12"/>
      <c r="C21" s="30" t="s">
        <v>756</v>
      </c>
      <c r="D21" s="13" t="s">
        <v>240</v>
      </c>
      <c r="E21" s="13">
        <v>2210</v>
      </c>
      <c r="F21" s="16">
        <v>22004</v>
      </c>
      <c r="G21" s="13" t="s">
        <v>202</v>
      </c>
      <c r="H21" s="13" t="s">
        <v>586</v>
      </c>
      <c r="I21" s="13" t="s">
        <v>767</v>
      </c>
    </row>
    <row r="22" spans="1:9" ht="64.5" customHeight="1">
      <c r="A22" s="12"/>
      <c r="B22" s="12"/>
      <c r="C22" s="1" t="s">
        <v>237</v>
      </c>
      <c r="D22" s="12" t="s">
        <v>241</v>
      </c>
      <c r="E22" s="13">
        <v>2210</v>
      </c>
      <c r="F22" s="16">
        <v>0</v>
      </c>
      <c r="G22" s="12" t="s">
        <v>202</v>
      </c>
      <c r="H22" s="12" t="s">
        <v>207</v>
      </c>
      <c r="I22" s="13" t="s">
        <v>564</v>
      </c>
    </row>
    <row r="23" spans="1:9" ht="60.75" customHeight="1">
      <c r="A23" s="22"/>
      <c r="B23" s="22"/>
      <c r="C23" s="17" t="s">
        <v>225</v>
      </c>
      <c r="D23" s="17" t="s">
        <v>205</v>
      </c>
      <c r="E23" s="18">
        <v>2210</v>
      </c>
      <c r="F23" s="20">
        <f>50000-2.36</f>
        <v>49997.64</v>
      </c>
      <c r="G23" s="12" t="s">
        <v>202</v>
      </c>
      <c r="H23" s="22" t="s">
        <v>219</v>
      </c>
      <c r="I23" s="23" t="s">
        <v>685</v>
      </c>
    </row>
    <row r="24" spans="1:9" ht="60.75" customHeight="1">
      <c r="A24" s="22"/>
      <c r="B24" s="22"/>
      <c r="C24" s="86" t="s">
        <v>225</v>
      </c>
      <c r="D24" s="86" t="s">
        <v>205</v>
      </c>
      <c r="E24" s="18">
        <v>2210</v>
      </c>
      <c r="F24" s="20">
        <v>14524.5</v>
      </c>
      <c r="G24" s="13" t="s">
        <v>202</v>
      </c>
      <c r="H24" s="18" t="s">
        <v>573</v>
      </c>
      <c r="I24" s="13" t="s">
        <v>767</v>
      </c>
    </row>
    <row r="25" spans="1:9" ht="60.75" customHeight="1">
      <c r="A25" s="22"/>
      <c r="B25" s="22"/>
      <c r="C25" s="18" t="s">
        <v>574</v>
      </c>
      <c r="D25" s="18" t="s">
        <v>205</v>
      </c>
      <c r="E25" s="18">
        <v>2210</v>
      </c>
      <c r="F25" s="20">
        <v>297</v>
      </c>
      <c r="G25" s="13" t="s">
        <v>202</v>
      </c>
      <c r="H25" s="18" t="s">
        <v>573</v>
      </c>
      <c r="I25" s="13" t="s">
        <v>770</v>
      </c>
    </row>
    <row r="26" spans="1:9" ht="99" customHeight="1">
      <c r="A26" s="22"/>
      <c r="B26" s="22"/>
      <c r="C26" s="17" t="s">
        <v>206</v>
      </c>
      <c r="D26" s="17" t="s">
        <v>221</v>
      </c>
      <c r="E26" s="18">
        <v>2210</v>
      </c>
      <c r="F26" s="20">
        <v>100000</v>
      </c>
      <c r="G26" s="12" t="s">
        <v>202</v>
      </c>
      <c r="H26" s="22" t="s">
        <v>219</v>
      </c>
      <c r="I26" s="23"/>
    </row>
    <row r="27" spans="1:9" ht="99" customHeight="1">
      <c r="A27" s="22"/>
      <c r="B27" s="22"/>
      <c r="C27" s="86" t="s">
        <v>206</v>
      </c>
      <c r="D27" s="86" t="s">
        <v>221</v>
      </c>
      <c r="E27" s="18">
        <v>2210</v>
      </c>
      <c r="F27" s="20">
        <v>49000</v>
      </c>
      <c r="G27" s="13" t="s">
        <v>202</v>
      </c>
      <c r="H27" s="18" t="s">
        <v>573</v>
      </c>
      <c r="I27" s="13" t="s">
        <v>771</v>
      </c>
    </row>
    <row r="28" spans="1:9" ht="95.25" customHeight="1">
      <c r="A28" s="22"/>
      <c r="B28" s="22"/>
      <c r="C28" s="17" t="s">
        <v>232</v>
      </c>
      <c r="D28" s="17" t="s">
        <v>223</v>
      </c>
      <c r="E28" s="18">
        <v>2210</v>
      </c>
      <c r="F28" s="20">
        <f>20000-6404-0.8-623.88</f>
        <v>12971.320000000002</v>
      </c>
      <c r="G28" s="22" t="s">
        <v>204</v>
      </c>
      <c r="H28" s="22" t="s">
        <v>220</v>
      </c>
      <c r="I28" s="23" t="s">
        <v>31</v>
      </c>
    </row>
    <row r="29" spans="1:9" ht="95.25" customHeight="1">
      <c r="A29" s="22"/>
      <c r="B29" s="22"/>
      <c r="C29" s="86" t="s">
        <v>232</v>
      </c>
      <c r="D29" s="86" t="s">
        <v>223</v>
      </c>
      <c r="E29" s="18">
        <v>2210</v>
      </c>
      <c r="F29" s="20">
        <v>2791.32</v>
      </c>
      <c r="G29" s="18" t="s">
        <v>204</v>
      </c>
      <c r="H29" s="18" t="s">
        <v>585</v>
      </c>
      <c r="I29" s="13" t="s">
        <v>767</v>
      </c>
    </row>
    <row r="30" spans="1:9" ht="69.75" customHeight="1">
      <c r="A30" s="22"/>
      <c r="B30" s="22"/>
      <c r="C30" s="17" t="s">
        <v>416</v>
      </c>
      <c r="D30" s="17" t="s">
        <v>417</v>
      </c>
      <c r="E30" s="18">
        <v>2210</v>
      </c>
      <c r="F30" s="20">
        <v>387</v>
      </c>
      <c r="G30" s="22" t="s">
        <v>204</v>
      </c>
      <c r="H30" s="22" t="s">
        <v>418</v>
      </c>
      <c r="I30" s="23" t="s">
        <v>415</v>
      </c>
    </row>
    <row r="31" spans="1:9" ht="88.5" customHeight="1">
      <c r="A31" s="22"/>
      <c r="B31" s="22"/>
      <c r="C31" s="17" t="s">
        <v>420</v>
      </c>
      <c r="D31" s="17" t="s">
        <v>419</v>
      </c>
      <c r="E31" s="18">
        <v>2210</v>
      </c>
      <c r="F31" s="20">
        <f>3806.8+310</f>
        <v>4116.8</v>
      </c>
      <c r="G31" s="22" t="s">
        <v>204</v>
      </c>
      <c r="H31" s="22" t="s">
        <v>418</v>
      </c>
      <c r="I31" s="23" t="s">
        <v>31</v>
      </c>
    </row>
    <row r="32" spans="1:9" ht="69.75" customHeight="1">
      <c r="A32" s="22"/>
      <c r="B32" s="22"/>
      <c r="C32" s="17" t="s">
        <v>237</v>
      </c>
      <c r="D32" s="17" t="s">
        <v>241</v>
      </c>
      <c r="E32" s="18">
        <v>2210</v>
      </c>
      <c r="F32" s="20">
        <v>2211</v>
      </c>
      <c r="G32" s="22" t="s">
        <v>202</v>
      </c>
      <c r="H32" s="22" t="s">
        <v>418</v>
      </c>
      <c r="I32" s="23" t="s">
        <v>415</v>
      </c>
    </row>
    <row r="33" spans="1:9" ht="118.5" customHeight="1">
      <c r="A33" s="22"/>
      <c r="B33" s="22"/>
      <c r="C33" s="17" t="s">
        <v>349</v>
      </c>
      <c r="D33" s="17" t="s">
        <v>348</v>
      </c>
      <c r="E33" s="18">
        <v>2210</v>
      </c>
      <c r="F33" s="20">
        <v>50000</v>
      </c>
      <c r="G33" s="22" t="s">
        <v>202</v>
      </c>
      <c r="H33" s="22" t="s">
        <v>350</v>
      </c>
      <c r="I33" s="24" t="s">
        <v>351</v>
      </c>
    </row>
    <row r="34" spans="1:9" ht="61.5" customHeight="1">
      <c r="A34" s="22"/>
      <c r="B34" s="22"/>
      <c r="C34" s="17" t="s">
        <v>370</v>
      </c>
      <c r="D34" s="17" t="s">
        <v>369</v>
      </c>
      <c r="E34" s="18">
        <v>2210</v>
      </c>
      <c r="F34" s="20">
        <v>0</v>
      </c>
      <c r="G34" s="22" t="s">
        <v>204</v>
      </c>
      <c r="H34" s="22" t="s">
        <v>277</v>
      </c>
      <c r="I34" s="23" t="s">
        <v>28</v>
      </c>
    </row>
    <row r="35" spans="1:9" ht="61.5" customHeight="1">
      <c r="A35" s="22"/>
      <c r="B35" s="22"/>
      <c r="C35" s="86" t="s">
        <v>748</v>
      </c>
      <c r="D35" s="86" t="s">
        <v>369</v>
      </c>
      <c r="E35" s="18">
        <v>2210</v>
      </c>
      <c r="F35" s="20">
        <v>4089.08</v>
      </c>
      <c r="G35" s="18" t="s">
        <v>204</v>
      </c>
      <c r="H35" s="18" t="s">
        <v>586</v>
      </c>
      <c r="I35" s="13" t="s">
        <v>767</v>
      </c>
    </row>
    <row r="36" spans="1:9" ht="101.25" customHeight="1">
      <c r="A36" s="22"/>
      <c r="B36" s="22"/>
      <c r="C36" s="17" t="s">
        <v>372</v>
      </c>
      <c r="D36" s="17" t="s">
        <v>371</v>
      </c>
      <c r="E36" s="18">
        <v>2210</v>
      </c>
      <c r="F36" s="20">
        <v>0</v>
      </c>
      <c r="G36" s="22" t="s">
        <v>204</v>
      </c>
      <c r="H36" s="22" t="s">
        <v>277</v>
      </c>
      <c r="I36" s="23" t="s">
        <v>28</v>
      </c>
    </row>
    <row r="37" spans="1:9" ht="101.25" customHeight="1">
      <c r="A37" s="22"/>
      <c r="B37" s="22"/>
      <c r="C37" s="86" t="s">
        <v>372</v>
      </c>
      <c r="D37" s="86" t="s">
        <v>371</v>
      </c>
      <c r="E37" s="18">
        <v>2210</v>
      </c>
      <c r="F37" s="20">
        <v>10690.72</v>
      </c>
      <c r="G37" s="18" t="s">
        <v>204</v>
      </c>
      <c r="H37" s="18" t="s">
        <v>586</v>
      </c>
      <c r="I37" s="13" t="s">
        <v>767</v>
      </c>
    </row>
    <row r="38" spans="1:9" ht="71.25" customHeight="1">
      <c r="A38" s="22"/>
      <c r="B38" s="22"/>
      <c r="C38" s="17" t="s">
        <v>411</v>
      </c>
      <c r="D38" s="17" t="s">
        <v>412</v>
      </c>
      <c r="E38" s="18">
        <v>2210</v>
      </c>
      <c r="F38" s="20">
        <v>11200</v>
      </c>
      <c r="G38" s="22" t="s">
        <v>202</v>
      </c>
      <c r="H38" s="22" t="s">
        <v>277</v>
      </c>
      <c r="I38" s="23" t="s">
        <v>631</v>
      </c>
    </row>
    <row r="39" spans="1:9" ht="79.5" customHeight="1">
      <c r="A39" s="22"/>
      <c r="B39" s="22"/>
      <c r="C39" s="17" t="s">
        <v>414</v>
      </c>
      <c r="D39" s="17" t="s">
        <v>413</v>
      </c>
      <c r="E39" s="18">
        <v>2210</v>
      </c>
      <c r="F39" s="20">
        <v>1500</v>
      </c>
      <c r="G39" s="22" t="s">
        <v>204</v>
      </c>
      <c r="H39" s="22" t="s">
        <v>277</v>
      </c>
      <c r="I39" s="24" t="s">
        <v>632</v>
      </c>
    </row>
    <row r="40" spans="1:9" ht="68.25" customHeight="1">
      <c r="A40" s="22"/>
      <c r="B40" s="22"/>
      <c r="C40" s="17" t="s">
        <v>183</v>
      </c>
      <c r="D40" s="17" t="s">
        <v>426</v>
      </c>
      <c r="E40" s="18">
        <v>2210</v>
      </c>
      <c r="F40" s="20">
        <v>50000</v>
      </c>
      <c r="G40" s="22" t="s">
        <v>202</v>
      </c>
      <c r="H40" s="22" t="s">
        <v>427</v>
      </c>
      <c r="I40" s="23" t="s">
        <v>428</v>
      </c>
    </row>
    <row r="41" spans="1:9" ht="67.5" customHeight="1">
      <c r="A41" s="22"/>
      <c r="B41" s="22"/>
      <c r="C41" s="17" t="s">
        <v>429</v>
      </c>
      <c r="D41" s="17" t="s">
        <v>430</v>
      </c>
      <c r="E41" s="18">
        <v>2210</v>
      </c>
      <c r="F41" s="20">
        <v>190000</v>
      </c>
      <c r="G41" s="22" t="s">
        <v>202</v>
      </c>
      <c r="H41" s="22" t="s">
        <v>427</v>
      </c>
      <c r="I41" s="23" t="s">
        <v>428</v>
      </c>
    </row>
    <row r="42" spans="1:9" ht="94.5" customHeight="1">
      <c r="A42" s="22"/>
      <c r="B42" s="22"/>
      <c r="C42" s="17" t="s">
        <v>432</v>
      </c>
      <c r="D42" s="17" t="s">
        <v>431</v>
      </c>
      <c r="E42" s="18">
        <v>2210</v>
      </c>
      <c r="F42" s="20">
        <v>25000</v>
      </c>
      <c r="G42" s="22" t="s">
        <v>204</v>
      </c>
      <c r="H42" s="22" t="s">
        <v>427</v>
      </c>
      <c r="I42" s="23" t="s">
        <v>428</v>
      </c>
    </row>
    <row r="43" spans="1:9" ht="90" customHeight="1">
      <c r="A43" s="22"/>
      <c r="B43" s="22"/>
      <c r="C43" s="17" t="s">
        <v>434</v>
      </c>
      <c r="D43" s="17" t="s">
        <v>433</v>
      </c>
      <c r="E43" s="18">
        <v>2210</v>
      </c>
      <c r="F43" s="20">
        <f>9999-6</f>
        <v>9993</v>
      </c>
      <c r="G43" s="22" t="s">
        <v>204</v>
      </c>
      <c r="H43" s="22" t="s">
        <v>427</v>
      </c>
      <c r="I43" s="23" t="s">
        <v>708</v>
      </c>
    </row>
    <row r="44" spans="1:9" ht="90" customHeight="1">
      <c r="A44" s="22"/>
      <c r="B44" s="22"/>
      <c r="C44" s="86" t="s">
        <v>434</v>
      </c>
      <c r="D44" s="86" t="s">
        <v>433</v>
      </c>
      <c r="E44" s="18">
        <v>2210</v>
      </c>
      <c r="F44" s="20">
        <v>29990</v>
      </c>
      <c r="G44" s="18" t="s">
        <v>202</v>
      </c>
      <c r="H44" s="18" t="s">
        <v>335</v>
      </c>
      <c r="I44" s="13" t="s">
        <v>767</v>
      </c>
    </row>
    <row r="45" spans="1:9" ht="96" customHeight="1">
      <c r="A45" s="22"/>
      <c r="B45" s="22"/>
      <c r="C45" s="17" t="s">
        <v>436</v>
      </c>
      <c r="D45" s="17" t="s">
        <v>435</v>
      </c>
      <c r="E45" s="18">
        <v>2210</v>
      </c>
      <c r="F45" s="20">
        <f>15000-2</f>
        <v>14998</v>
      </c>
      <c r="G45" s="22" t="s">
        <v>204</v>
      </c>
      <c r="H45" s="22" t="s">
        <v>427</v>
      </c>
      <c r="I45" s="23" t="s">
        <v>708</v>
      </c>
    </row>
    <row r="46" spans="1:9" ht="96" customHeight="1">
      <c r="A46" s="22"/>
      <c r="B46" s="22"/>
      <c r="C46" s="86" t="s">
        <v>746</v>
      </c>
      <c r="D46" s="86" t="s">
        <v>435</v>
      </c>
      <c r="E46" s="18">
        <v>2210</v>
      </c>
      <c r="F46" s="20">
        <v>30000</v>
      </c>
      <c r="G46" s="18" t="s">
        <v>202</v>
      </c>
      <c r="H46" s="18" t="s">
        <v>335</v>
      </c>
      <c r="I46" s="13" t="s">
        <v>772</v>
      </c>
    </row>
    <row r="47" spans="1:9" ht="93" customHeight="1">
      <c r="A47" s="22"/>
      <c r="B47" s="22"/>
      <c r="C47" s="17" t="s">
        <v>349</v>
      </c>
      <c r="D47" s="17" t="s">
        <v>437</v>
      </c>
      <c r="E47" s="18">
        <v>2210</v>
      </c>
      <c r="F47" s="20">
        <v>25001</v>
      </c>
      <c r="G47" s="22" t="s">
        <v>202</v>
      </c>
      <c r="H47" s="22" t="s">
        <v>427</v>
      </c>
      <c r="I47" s="23" t="s">
        <v>428</v>
      </c>
    </row>
    <row r="48" spans="1:9" ht="92.25" customHeight="1">
      <c r="A48" s="22"/>
      <c r="B48" s="22"/>
      <c r="C48" s="17" t="s">
        <v>438</v>
      </c>
      <c r="D48" s="17" t="s">
        <v>442</v>
      </c>
      <c r="E48" s="18">
        <v>2210</v>
      </c>
      <c r="F48" s="20">
        <f>50000-1526.4</f>
        <v>48473.6</v>
      </c>
      <c r="G48" s="22" t="s">
        <v>202</v>
      </c>
      <c r="H48" s="22" t="s">
        <v>427</v>
      </c>
      <c r="I48" s="24" t="s">
        <v>1</v>
      </c>
    </row>
    <row r="49" spans="1:9" ht="72.75" customHeight="1">
      <c r="A49" s="22"/>
      <c r="B49" s="22"/>
      <c r="C49" s="17" t="s">
        <v>440</v>
      </c>
      <c r="D49" s="17" t="s">
        <v>439</v>
      </c>
      <c r="E49" s="18">
        <v>2210</v>
      </c>
      <c r="F49" s="20">
        <v>35000</v>
      </c>
      <c r="G49" s="22" t="s">
        <v>204</v>
      </c>
      <c r="H49" s="22" t="s">
        <v>427</v>
      </c>
      <c r="I49" s="23" t="s">
        <v>428</v>
      </c>
    </row>
    <row r="50" spans="1:9" ht="61.5" customHeight="1">
      <c r="A50" s="22"/>
      <c r="B50" s="22"/>
      <c r="C50" s="86" t="s">
        <v>749</v>
      </c>
      <c r="D50" s="86" t="s">
        <v>439</v>
      </c>
      <c r="E50" s="18">
        <v>2210</v>
      </c>
      <c r="F50" s="20">
        <v>19500</v>
      </c>
      <c r="G50" s="18" t="s">
        <v>202</v>
      </c>
      <c r="H50" s="18" t="s">
        <v>335</v>
      </c>
      <c r="I50" s="13" t="s">
        <v>767</v>
      </c>
    </row>
    <row r="51" spans="1:9" ht="90.75" customHeight="1">
      <c r="A51" s="22"/>
      <c r="B51" s="22"/>
      <c r="C51" s="17" t="s">
        <v>502</v>
      </c>
      <c r="D51" s="17" t="s">
        <v>443</v>
      </c>
      <c r="E51" s="18">
        <v>2210</v>
      </c>
      <c r="F51" s="20">
        <v>71700</v>
      </c>
      <c r="G51" s="22" t="s">
        <v>202</v>
      </c>
      <c r="H51" s="22" t="s">
        <v>427</v>
      </c>
      <c r="I51" s="23" t="s">
        <v>428</v>
      </c>
    </row>
    <row r="52" spans="1:9" ht="90.75" customHeight="1">
      <c r="A52" s="22"/>
      <c r="B52" s="22"/>
      <c r="C52" s="86" t="s">
        <v>742</v>
      </c>
      <c r="D52" s="86" t="s">
        <v>443</v>
      </c>
      <c r="E52" s="18">
        <v>2210</v>
      </c>
      <c r="F52" s="20">
        <v>49860</v>
      </c>
      <c r="G52" s="18" t="s">
        <v>202</v>
      </c>
      <c r="H52" s="18" t="s">
        <v>335</v>
      </c>
      <c r="I52" s="13" t="s">
        <v>767</v>
      </c>
    </row>
    <row r="53" spans="1:9" ht="66.75" customHeight="1">
      <c r="A53" s="22"/>
      <c r="B53" s="22"/>
      <c r="C53" s="17" t="s">
        <v>441</v>
      </c>
      <c r="D53" s="17" t="s">
        <v>444</v>
      </c>
      <c r="E53" s="18">
        <v>2210</v>
      </c>
      <c r="F53" s="20">
        <v>69999.92</v>
      </c>
      <c r="G53" s="22" t="s">
        <v>202</v>
      </c>
      <c r="H53" s="22" t="s">
        <v>427</v>
      </c>
      <c r="I53" s="23" t="s">
        <v>428</v>
      </c>
    </row>
    <row r="54" spans="1:9" ht="60" customHeight="1">
      <c r="A54" s="22"/>
      <c r="B54" s="22"/>
      <c r="C54" s="17" t="s">
        <v>446</v>
      </c>
      <c r="D54" s="17" t="s">
        <v>445</v>
      </c>
      <c r="E54" s="18">
        <v>2210</v>
      </c>
      <c r="F54" s="20">
        <v>59030</v>
      </c>
      <c r="G54" s="22" t="s">
        <v>202</v>
      </c>
      <c r="H54" s="22" t="s">
        <v>427</v>
      </c>
      <c r="I54" s="23" t="s">
        <v>428</v>
      </c>
    </row>
    <row r="55" spans="1:9" ht="101.25" customHeight="1">
      <c r="A55" s="22"/>
      <c r="B55" s="22"/>
      <c r="C55" s="17" t="s">
        <v>447</v>
      </c>
      <c r="D55" s="17" t="s">
        <v>448</v>
      </c>
      <c r="E55" s="18">
        <v>2210</v>
      </c>
      <c r="F55" s="20">
        <v>968.85</v>
      </c>
      <c r="G55" s="22" t="s">
        <v>204</v>
      </c>
      <c r="H55" s="22" t="s">
        <v>427</v>
      </c>
      <c r="I55" s="23" t="s">
        <v>428</v>
      </c>
    </row>
    <row r="56" spans="1:9" ht="84.75" customHeight="1">
      <c r="A56" s="22"/>
      <c r="B56" s="22"/>
      <c r="C56" s="17" t="s">
        <v>414</v>
      </c>
      <c r="D56" s="17" t="s">
        <v>413</v>
      </c>
      <c r="E56" s="18">
        <v>2210</v>
      </c>
      <c r="F56" s="20">
        <v>27999.54</v>
      </c>
      <c r="G56" s="22" t="s">
        <v>204</v>
      </c>
      <c r="H56" s="22" t="s">
        <v>427</v>
      </c>
      <c r="I56" s="23" t="s">
        <v>428</v>
      </c>
    </row>
    <row r="57" spans="1:9" ht="126" customHeight="1">
      <c r="A57" s="22"/>
      <c r="B57" s="22"/>
      <c r="C57" s="17" t="s">
        <v>450</v>
      </c>
      <c r="D57" s="17" t="s">
        <v>449</v>
      </c>
      <c r="E57" s="18">
        <v>2210</v>
      </c>
      <c r="F57" s="20">
        <v>0</v>
      </c>
      <c r="G57" s="22" t="s">
        <v>202</v>
      </c>
      <c r="H57" s="22" t="s">
        <v>427</v>
      </c>
      <c r="I57" s="23" t="s">
        <v>689</v>
      </c>
    </row>
    <row r="58" spans="1:9" ht="97.5" customHeight="1">
      <c r="A58" s="22"/>
      <c r="B58" s="22"/>
      <c r="C58" s="17" t="s">
        <v>237</v>
      </c>
      <c r="D58" s="17" t="s">
        <v>241</v>
      </c>
      <c r="E58" s="18">
        <v>2210</v>
      </c>
      <c r="F58" s="20">
        <v>65000</v>
      </c>
      <c r="G58" s="22" t="s">
        <v>202</v>
      </c>
      <c r="H58" s="22" t="s">
        <v>427</v>
      </c>
      <c r="I58" s="23" t="s">
        <v>428</v>
      </c>
    </row>
    <row r="59" spans="1:9" ht="120.75" customHeight="1">
      <c r="A59" s="22"/>
      <c r="B59" s="22"/>
      <c r="C59" s="17" t="s">
        <v>547</v>
      </c>
      <c r="D59" s="17" t="s">
        <v>371</v>
      </c>
      <c r="E59" s="18">
        <v>2210</v>
      </c>
      <c r="F59" s="20">
        <f>4297.38+4466-399.89</f>
        <v>8363.490000000002</v>
      </c>
      <c r="G59" s="22" t="s">
        <v>204</v>
      </c>
      <c r="H59" s="22" t="s">
        <v>427</v>
      </c>
      <c r="I59" s="24" t="s">
        <v>2</v>
      </c>
    </row>
    <row r="60" spans="1:9" ht="96" customHeight="1">
      <c r="A60" s="22"/>
      <c r="B60" s="22"/>
      <c r="C60" s="17" t="s">
        <v>452</v>
      </c>
      <c r="D60" s="17" t="s">
        <v>451</v>
      </c>
      <c r="E60" s="18">
        <v>2210</v>
      </c>
      <c r="F60" s="20">
        <v>0</v>
      </c>
      <c r="G60" s="22" t="s">
        <v>204</v>
      </c>
      <c r="H60" s="22" t="s">
        <v>427</v>
      </c>
      <c r="I60" s="24" t="s">
        <v>641</v>
      </c>
    </row>
    <row r="61" spans="1:9" ht="57.75" customHeight="1">
      <c r="A61" s="22"/>
      <c r="B61" s="22"/>
      <c r="C61" s="86" t="s">
        <v>452</v>
      </c>
      <c r="D61" s="86" t="s">
        <v>451</v>
      </c>
      <c r="E61" s="18">
        <v>2210</v>
      </c>
      <c r="F61" s="20">
        <v>6451.32</v>
      </c>
      <c r="G61" s="18" t="s">
        <v>204</v>
      </c>
      <c r="H61" s="18" t="s">
        <v>335</v>
      </c>
      <c r="I61" s="13" t="s">
        <v>767</v>
      </c>
    </row>
    <row r="62" spans="1:9" ht="82.5" customHeight="1">
      <c r="A62" s="22"/>
      <c r="B62" s="22"/>
      <c r="C62" s="17" t="s">
        <v>454</v>
      </c>
      <c r="D62" s="17" t="s">
        <v>453</v>
      </c>
      <c r="E62" s="18">
        <v>2210</v>
      </c>
      <c r="F62" s="20">
        <v>180</v>
      </c>
      <c r="G62" s="22" t="s">
        <v>204</v>
      </c>
      <c r="H62" s="22" t="s">
        <v>427</v>
      </c>
      <c r="I62" s="23" t="s">
        <v>428</v>
      </c>
    </row>
    <row r="63" spans="1:9" ht="129.75" customHeight="1">
      <c r="A63" s="22"/>
      <c r="B63" s="22"/>
      <c r="C63" s="17" t="s">
        <v>455</v>
      </c>
      <c r="D63" s="17" t="s">
        <v>238</v>
      </c>
      <c r="E63" s="18">
        <v>2210</v>
      </c>
      <c r="F63" s="20">
        <f>29250+3090.24-13462.48-7123.93</f>
        <v>11753.829999999998</v>
      </c>
      <c r="G63" s="22" t="s">
        <v>204</v>
      </c>
      <c r="H63" s="22" t="s">
        <v>427</v>
      </c>
      <c r="I63" s="24" t="s">
        <v>149</v>
      </c>
    </row>
    <row r="64" spans="1:9" ht="125.25" customHeight="1">
      <c r="A64" s="22"/>
      <c r="B64" s="22"/>
      <c r="C64" s="17" t="s">
        <v>456</v>
      </c>
      <c r="D64" s="17" t="s">
        <v>457</v>
      </c>
      <c r="E64" s="18">
        <v>2210</v>
      </c>
      <c r="F64" s="20">
        <v>0</v>
      </c>
      <c r="G64" s="22" t="s">
        <v>204</v>
      </c>
      <c r="H64" s="22" t="s">
        <v>427</v>
      </c>
      <c r="I64" s="23" t="s">
        <v>640</v>
      </c>
    </row>
    <row r="65" spans="1:9" ht="78.75" customHeight="1">
      <c r="A65" s="22"/>
      <c r="B65" s="22"/>
      <c r="C65" s="17" t="s">
        <v>459</v>
      </c>
      <c r="D65" s="17" t="s">
        <v>458</v>
      </c>
      <c r="E65" s="18">
        <v>2210</v>
      </c>
      <c r="F65" s="20">
        <f>6200-3522.8</f>
        <v>2677.2</v>
      </c>
      <c r="G65" s="22" t="s">
        <v>204</v>
      </c>
      <c r="H65" s="22" t="s">
        <v>427</v>
      </c>
      <c r="I65" s="23" t="s">
        <v>634</v>
      </c>
    </row>
    <row r="66" spans="1:9" ht="69.75" customHeight="1">
      <c r="A66" s="22"/>
      <c r="B66" s="22"/>
      <c r="C66" s="86" t="s">
        <v>459</v>
      </c>
      <c r="D66" s="86" t="s">
        <v>458</v>
      </c>
      <c r="E66" s="18">
        <v>2210</v>
      </c>
      <c r="F66" s="20">
        <v>2207.2</v>
      </c>
      <c r="G66" s="18" t="s">
        <v>204</v>
      </c>
      <c r="H66" s="18" t="s">
        <v>335</v>
      </c>
      <c r="I66" s="87" t="s">
        <v>773</v>
      </c>
    </row>
    <row r="67" spans="1:9" ht="87" customHeight="1">
      <c r="A67" s="22"/>
      <c r="B67" s="22"/>
      <c r="C67" s="17" t="s">
        <v>461</v>
      </c>
      <c r="D67" s="17" t="s">
        <v>460</v>
      </c>
      <c r="E67" s="18">
        <v>2210</v>
      </c>
      <c r="F67" s="20">
        <v>0</v>
      </c>
      <c r="G67" s="22" t="s">
        <v>204</v>
      </c>
      <c r="H67" s="22" t="s">
        <v>427</v>
      </c>
      <c r="I67" s="23" t="s">
        <v>634</v>
      </c>
    </row>
    <row r="68" spans="1:9" ht="66.75" customHeight="1">
      <c r="A68" s="22"/>
      <c r="B68" s="22"/>
      <c r="C68" s="18" t="s">
        <v>461</v>
      </c>
      <c r="D68" s="18" t="s">
        <v>460</v>
      </c>
      <c r="E68" s="18">
        <v>2210</v>
      </c>
      <c r="F68" s="20">
        <v>999.9</v>
      </c>
      <c r="G68" s="18" t="s">
        <v>204</v>
      </c>
      <c r="H68" s="18" t="s">
        <v>335</v>
      </c>
      <c r="I68" s="87" t="s">
        <v>773</v>
      </c>
    </row>
    <row r="69" spans="1:9" ht="131.25" customHeight="1">
      <c r="A69" s="22"/>
      <c r="B69" s="22"/>
      <c r="C69" s="17" t="s">
        <v>463</v>
      </c>
      <c r="D69" s="17" t="s">
        <v>462</v>
      </c>
      <c r="E69" s="18">
        <v>2210</v>
      </c>
      <c r="F69" s="20">
        <f>10000+825+3120-2.2</f>
        <v>13942.8</v>
      </c>
      <c r="G69" s="22" t="s">
        <v>204</v>
      </c>
      <c r="H69" s="22" t="s">
        <v>427</v>
      </c>
      <c r="I69" s="23" t="s">
        <v>3</v>
      </c>
    </row>
    <row r="70" spans="1:9" ht="72" customHeight="1">
      <c r="A70" s="22"/>
      <c r="B70" s="22"/>
      <c r="C70" s="86" t="s">
        <v>463</v>
      </c>
      <c r="D70" s="86" t="s">
        <v>462</v>
      </c>
      <c r="E70" s="18">
        <v>2210</v>
      </c>
      <c r="F70" s="20">
        <v>5160</v>
      </c>
      <c r="G70" s="18" t="s">
        <v>204</v>
      </c>
      <c r="H70" s="18" t="s">
        <v>335</v>
      </c>
      <c r="I70" s="13" t="s">
        <v>767</v>
      </c>
    </row>
    <row r="71" spans="1:9" ht="125.25" customHeight="1">
      <c r="A71" s="22"/>
      <c r="B71" s="22"/>
      <c r="C71" s="17" t="s">
        <v>465</v>
      </c>
      <c r="D71" s="17" t="s">
        <v>464</v>
      </c>
      <c r="E71" s="18">
        <v>2210</v>
      </c>
      <c r="F71" s="20">
        <f>9000-1000-6937.7</f>
        <v>1062.3000000000002</v>
      </c>
      <c r="G71" s="22" t="s">
        <v>204</v>
      </c>
      <c r="H71" s="22" t="s">
        <v>427</v>
      </c>
      <c r="I71" s="24" t="s">
        <v>707</v>
      </c>
    </row>
    <row r="72" spans="1:9" ht="63.75" customHeight="1">
      <c r="A72" s="22"/>
      <c r="B72" s="22"/>
      <c r="C72" s="86" t="s">
        <v>465</v>
      </c>
      <c r="D72" s="86" t="s">
        <v>464</v>
      </c>
      <c r="E72" s="18">
        <v>2210</v>
      </c>
      <c r="F72" s="20">
        <v>893.4</v>
      </c>
      <c r="G72" s="18" t="s">
        <v>204</v>
      </c>
      <c r="H72" s="18" t="s">
        <v>335</v>
      </c>
      <c r="I72" s="13" t="s">
        <v>767</v>
      </c>
    </row>
    <row r="73" spans="1:9" ht="82.5" customHeight="1">
      <c r="A73" s="22"/>
      <c r="B73" s="22"/>
      <c r="C73" s="17" t="s">
        <v>467</v>
      </c>
      <c r="D73" s="17" t="s">
        <v>466</v>
      </c>
      <c r="E73" s="18">
        <v>2210</v>
      </c>
      <c r="F73" s="20">
        <f>5000-4240</f>
        <v>760</v>
      </c>
      <c r="G73" s="22" t="s">
        <v>204</v>
      </c>
      <c r="H73" s="22" t="s">
        <v>427</v>
      </c>
      <c r="I73" s="23" t="s">
        <v>634</v>
      </c>
    </row>
    <row r="74" spans="1:9" ht="65.25" customHeight="1">
      <c r="A74" s="22"/>
      <c r="B74" s="22"/>
      <c r="C74" s="86" t="s">
        <v>467</v>
      </c>
      <c r="D74" s="86" t="s">
        <v>466</v>
      </c>
      <c r="E74" s="18">
        <v>2210</v>
      </c>
      <c r="F74" s="20">
        <v>3905.72</v>
      </c>
      <c r="G74" s="18" t="s">
        <v>204</v>
      </c>
      <c r="H74" s="18" t="s">
        <v>335</v>
      </c>
      <c r="I74" s="13" t="s">
        <v>769</v>
      </c>
    </row>
    <row r="75" spans="1:9" ht="88.5" customHeight="1">
      <c r="A75" s="22"/>
      <c r="B75" s="22"/>
      <c r="C75" s="17" t="s">
        <v>468</v>
      </c>
      <c r="D75" s="17" t="s">
        <v>472</v>
      </c>
      <c r="E75" s="18">
        <v>2210</v>
      </c>
      <c r="F75" s="20">
        <v>0</v>
      </c>
      <c r="G75" s="22" t="s">
        <v>204</v>
      </c>
      <c r="H75" s="22" t="s">
        <v>427</v>
      </c>
      <c r="I75" s="24" t="s">
        <v>641</v>
      </c>
    </row>
    <row r="76" spans="1:9" ht="116.25" customHeight="1">
      <c r="A76" s="22"/>
      <c r="B76" s="22"/>
      <c r="C76" s="17" t="s">
        <v>469</v>
      </c>
      <c r="D76" s="17" t="s">
        <v>473</v>
      </c>
      <c r="E76" s="18">
        <v>2210</v>
      </c>
      <c r="F76" s="20">
        <f>150-2.6</f>
        <v>147.4</v>
      </c>
      <c r="G76" s="22" t="s">
        <v>204</v>
      </c>
      <c r="H76" s="22" t="s">
        <v>427</v>
      </c>
      <c r="I76" s="24" t="s">
        <v>1</v>
      </c>
    </row>
    <row r="77" spans="1:9" ht="116.25" customHeight="1">
      <c r="A77" s="22"/>
      <c r="B77" s="22"/>
      <c r="C77" s="86" t="s">
        <v>743</v>
      </c>
      <c r="D77" s="86" t="s">
        <v>473</v>
      </c>
      <c r="E77" s="18">
        <v>2210</v>
      </c>
      <c r="F77" s="20">
        <v>114</v>
      </c>
      <c r="G77" s="18" t="s">
        <v>204</v>
      </c>
      <c r="H77" s="18" t="s">
        <v>335</v>
      </c>
      <c r="I77" s="13" t="s">
        <v>767</v>
      </c>
    </row>
    <row r="78" spans="1:9" ht="92.25" customHeight="1">
      <c r="A78" s="22"/>
      <c r="B78" s="22"/>
      <c r="C78" s="17" t="s">
        <v>470</v>
      </c>
      <c r="D78" s="17" t="s">
        <v>474</v>
      </c>
      <c r="E78" s="18">
        <v>2210</v>
      </c>
      <c r="F78" s="20">
        <f>2300-1918</f>
        <v>382</v>
      </c>
      <c r="G78" s="22" t="s">
        <v>204</v>
      </c>
      <c r="H78" s="22" t="s">
        <v>427</v>
      </c>
      <c r="I78" s="23" t="s">
        <v>634</v>
      </c>
    </row>
    <row r="79" spans="1:9" ht="99" customHeight="1">
      <c r="A79" s="22"/>
      <c r="B79" s="22"/>
      <c r="C79" s="17" t="s">
        <v>471</v>
      </c>
      <c r="D79" s="17" t="s">
        <v>475</v>
      </c>
      <c r="E79" s="18">
        <v>2210</v>
      </c>
      <c r="F79" s="20">
        <f>17500-6121.25</f>
        <v>11378.75</v>
      </c>
      <c r="G79" s="22" t="s">
        <v>204</v>
      </c>
      <c r="H79" s="22" t="s">
        <v>427</v>
      </c>
      <c r="I79" s="23" t="s">
        <v>708</v>
      </c>
    </row>
    <row r="80" spans="1:9" ht="99" customHeight="1">
      <c r="A80" s="22"/>
      <c r="B80" s="22"/>
      <c r="C80" s="86" t="s">
        <v>751</v>
      </c>
      <c r="D80" s="86" t="s">
        <v>475</v>
      </c>
      <c r="E80" s="18">
        <v>2210</v>
      </c>
      <c r="F80" s="20">
        <v>6016</v>
      </c>
      <c r="G80" s="18" t="s">
        <v>204</v>
      </c>
      <c r="H80" s="18" t="s">
        <v>335</v>
      </c>
      <c r="I80" s="13" t="s">
        <v>767</v>
      </c>
    </row>
    <row r="81" spans="1:9" ht="69.75" customHeight="1">
      <c r="A81" s="22"/>
      <c r="B81" s="22"/>
      <c r="C81" s="18" t="s">
        <v>579</v>
      </c>
      <c r="D81" s="18" t="s">
        <v>475</v>
      </c>
      <c r="E81" s="18">
        <v>2210</v>
      </c>
      <c r="F81" s="20">
        <v>1100</v>
      </c>
      <c r="G81" s="18" t="s">
        <v>204</v>
      </c>
      <c r="H81" s="18" t="s">
        <v>573</v>
      </c>
      <c r="I81" s="13" t="s">
        <v>600</v>
      </c>
    </row>
    <row r="82" spans="1:9" ht="96.75" customHeight="1">
      <c r="A82" s="22"/>
      <c r="B82" s="22"/>
      <c r="C82" s="17" t="s">
        <v>477</v>
      </c>
      <c r="D82" s="17" t="s">
        <v>476</v>
      </c>
      <c r="E82" s="18">
        <v>2210</v>
      </c>
      <c r="F82" s="20">
        <v>0</v>
      </c>
      <c r="G82" s="22" t="s">
        <v>204</v>
      </c>
      <c r="H82" s="22" t="s">
        <v>427</v>
      </c>
      <c r="I82" s="24" t="s">
        <v>1</v>
      </c>
    </row>
    <row r="83" spans="1:9" ht="96.75" customHeight="1">
      <c r="A83" s="22"/>
      <c r="B83" s="22"/>
      <c r="C83" s="86" t="s">
        <v>745</v>
      </c>
      <c r="D83" s="86" t="s">
        <v>476</v>
      </c>
      <c r="E83" s="18">
        <v>2210</v>
      </c>
      <c r="F83" s="20">
        <v>3269.3</v>
      </c>
      <c r="G83" s="18" t="s">
        <v>204</v>
      </c>
      <c r="H83" s="18" t="s">
        <v>335</v>
      </c>
      <c r="I83" s="13" t="s">
        <v>767</v>
      </c>
    </row>
    <row r="84" spans="1:9" ht="85.5" customHeight="1">
      <c r="A84" s="22"/>
      <c r="B84" s="22"/>
      <c r="C84" s="17" t="s">
        <v>479</v>
      </c>
      <c r="D84" s="17" t="s">
        <v>478</v>
      </c>
      <c r="E84" s="18">
        <v>2210</v>
      </c>
      <c r="F84" s="20">
        <f>2700-1025.96</f>
        <v>1674.04</v>
      </c>
      <c r="G84" s="22" t="s">
        <v>204</v>
      </c>
      <c r="H84" s="22" t="s">
        <v>427</v>
      </c>
      <c r="I84" s="23" t="s">
        <v>642</v>
      </c>
    </row>
    <row r="85" spans="1:9" ht="101.25" customHeight="1">
      <c r="A85" s="22"/>
      <c r="B85" s="22"/>
      <c r="C85" s="17" t="s">
        <v>504</v>
      </c>
      <c r="D85" s="17" t="s">
        <v>503</v>
      </c>
      <c r="E85" s="18">
        <v>2210</v>
      </c>
      <c r="F85" s="20">
        <f>3667.44+157.74</f>
        <v>3825.1800000000003</v>
      </c>
      <c r="G85" s="22" t="s">
        <v>204</v>
      </c>
      <c r="H85" s="22" t="s">
        <v>427</v>
      </c>
      <c r="I85" s="23" t="s">
        <v>619</v>
      </c>
    </row>
    <row r="86" spans="1:9" ht="96" customHeight="1">
      <c r="A86" s="22"/>
      <c r="B86" s="22"/>
      <c r="C86" s="17" t="s">
        <v>243</v>
      </c>
      <c r="D86" s="17" t="s">
        <v>505</v>
      </c>
      <c r="E86" s="18">
        <v>2210</v>
      </c>
      <c r="F86" s="20">
        <v>8763</v>
      </c>
      <c r="G86" s="22" t="s">
        <v>202</v>
      </c>
      <c r="H86" s="22" t="s">
        <v>427</v>
      </c>
      <c r="I86" s="23" t="s">
        <v>506</v>
      </c>
    </row>
    <row r="87" spans="1:9" ht="89.25" customHeight="1">
      <c r="A87" s="22"/>
      <c r="B87" s="22"/>
      <c r="C87" s="17" t="s">
        <v>237</v>
      </c>
      <c r="D87" s="17" t="s">
        <v>241</v>
      </c>
      <c r="E87" s="18">
        <v>2210</v>
      </c>
      <c r="F87" s="20">
        <v>3195</v>
      </c>
      <c r="G87" s="22" t="s">
        <v>202</v>
      </c>
      <c r="H87" s="22" t="s">
        <v>427</v>
      </c>
      <c r="I87" s="23" t="s">
        <v>506</v>
      </c>
    </row>
    <row r="88" spans="1:9" ht="108.75" customHeight="1">
      <c r="A88" s="22"/>
      <c r="B88" s="22"/>
      <c r="C88" s="17" t="s">
        <v>508</v>
      </c>
      <c r="D88" s="17" t="s">
        <v>507</v>
      </c>
      <c r="E88" s="18">
        <v>2210</v>
      </c>
      <c r="F88" s="20">
        <v>1577.04</v>
      </c>
      <c r="G88" s="22" t="s">
        <v>204</v>
      </c>
      <c r="H88" s="22" t="s">
        <v>427</v>
      </c>
      <c r="I88" s="23" t="s">
        <v>506</v>
      </c>
    </row>
    <row r="89" spans="1:9" ht="76.5" customHeight="1">
      <c r="A89" s="22"/>
      <c r="B89" s="22"/>
      <c r="C89" s="17" t="s">
        <v>544</v>
      </c>
      <c r="D89" s="17" t="s">
        <v>543</v>
      </c>
      <c r="E89" s="18">
        <v>2210</v>
      </c>
      <c r="F89" s="20">
        <v>2864.28</v>
      </c>
      <c r="G89" s="22" t="s">
        <v>204</v>
      </c>
      <c r="H89" s="22" t="s">
        <v>427</v>
      </c>
      <c r="I89" s="23" t="s">
        <v>506</v>
      </c>
    </row>
    <row r="90" spans="1:9" ht="60" customHeight="1">
      <c r="A90" s="22"/>
      <c r="B90" s="22"/>
      <c r="C90" s="86" t="s">
        <v>750</v>
      </c>
      <c r="D90" s="86" t="s">
        <v>543</v>
      </c>
      <c r="E90" s="18">
        <v>2210</v>
      </c>
      <c r="F90" s="20">
        <v>23428.68</v>
      </c>
      <c r="G90" s="18" t="s">
        <v>202</v>
      </c>
      <c r="H90" s="18" t="s">
        <v>335</v>
      </c>
      <c r="I90" s="13" t="s">
        <v>767</v>
      </c>
    </row>
    <row r="91" spans="1:9" ht="115.5" customHeight="1">
      <c r="A91" s="22"/>
      <c r="B91" s="22"/>
      <c r="C91" s="17" t="s">
        <v>690</v>
      </c>
      <c r="D91" s="17" t="s">
        <v>156</v>
      </c>
      <c r="E91" s="18">
        <v>2210</v>
      </c>
      <c r="F91" s="20">
        <v>3460</v>
      </c>
      <c r="G91" s="22" t="s">
        <v>202</v>
      </c>
      <c r="H91" s="22" t="s">
        <v>706</v>
      </c>
      <c r="I91" s="23" t="s">
        <v>155</v>
      </c>
    </row>
    <row r="92" spans="1:9" ht="109.5" customHeight="1">
      <c r="A92" s="22"/>
      <c r="B92" s="22"/>
      <c r="C92" s="17" t="s">
        <v>440</v>
      </c>
      <c r="D92" s="17" t="s">
        <v>154</v>
      </c>
      <c r="E92" s="18">
        <v>2210</v>
      </c>
      <c r="F92" s="20">
        <v>310.68</v>
      </c>
      <c r="G92" s="22" t="s">
        <v>358</v>
      </c>
      <c r="H92" s="22" t="s">
        <v>706</v>
      </c>
      <c r="I92" s="23" t="s">
        <v>49</v>
      </c>
    </row>
    <row r="93" spans="1:9" ht="95.25" customHeight="1">
      <c r="A93" s="22"/>
      <c r="B93" s="22"/>
      <c r="C93" s="17" t="s">
        <v>440</v>
      </c>
      <c r="D93" s="17" t="s">
        <v>154</v>
      </c>
      <c r="E93" s="18">
        <v>2210</v>
      </c>
      <c r="F93" s="20">
        <v>10000</v>
      </c>
      <c r="G93" s="22" t="s">
        <v>358</v>
      </c>
      <c r="H93" s="22" t="s">
        <v>23</v>
      </c>
      <c r="I93" s="23" t="s">
        <v>48</v>
      </c>
    </row>
    <row r="94" spans="1:9" ht="100.5" customHeight="1">
      <c r="A94" s="22"/>
      <c r="B94" s="22"/>
      <c r="C94" s="17" t="s">
        <v>429</v>
      </c>
      <c r="D94" s="17" t="s">
        <v>157</v>
      </c>
      <c r="E94" s="18">
        <v>2210</v>
      </c>
      <c r="F94" s="20">
        <f>94830-47430</f>
        <v>47400</v>
      </c>
      <c r="G94" s="22" t="s">
        <v>705</v>
      </c>
      <c r="H94" s="22" t="s">
        <v>706</v>
      </c>
      <c r="I94" s="23" t="s">
        <v>117</v>
      </c>
    </row>
    <row r="95" spans="1:9" ht="81.75" customHeight="1">
      <c r="A95" s="22"/>
      <c r="B95" s="22"/>
      <c r="C95" s="17" t="s">
        <v>441</v>
      </c>
      <c r="D95" s="17" t="s">
        <v>660</v>
      </c>
      <c r="E95" s="18">
        <v>2210</v>
      </c>
      <c r="F95" s="20">
        <v>42600</v>
      </c>
      <c r="G95" s="22" t="s">
        <v>202</v>
      </c>
      <c r="H95" s="22" t="s">
        <v>52</v>
      </c>
      <c r="I95" s="24" t="s">
        <v>118</v>
      </c>
    </row>
    <row r="96" spans="1:9" ht="101.25" customHeight="1">
      <c r="A96" s="22"/>
      <c r="B96" s="22"/>
      <c r="C96" s="17" t="s">
        <v>441</v>
      </c>
      <c r="D96" s="17" t="s">
        <v>660</v>
      </c>
      <c r="E96" s="18">
        <v>2210</v>
      </c>
      <c r="F96" s="20">
        <v>4830</v>
      </c>
      <c r="G96" s="22" t="s">
        <v>202</v>
      </c>
      <c r="H96" s="22" t="s">
        <v>52</v>
      </c>
      <c r="I96" s="23" t="s">
        <v>119</v>
      </c>
    </row>
    <row r="97" spans="1:9" ht="80.25" customHeight="1">
      <c r="A97" s="22"/>
      <c r="B97" s="22"/>
      <c r="C97" s="17" t="s">
        <v>159</v>
      </c>
      <c r="D97" s="17" t="s">
        <v>158</v>
      </c>
      <c r="E97" s="18">
        <v>2210</v>
      </c>
      <c r="F97" s="20">
        <v>30000</v>
      </c>
      <c r="G97" s="22" t="s">
        <v>358</v>
      </c>
      <c r="H97" s="22" t="s">
        <v>706</v>
      </c>
      <c r="I97" s="23" t="s">
        <v>160</v>
      </c>
    </row>
    <row r="98" spans="1:9" ht="80.25" customHeight="1">
      <c r="A98" s="22"/>
      <c r="B98" s="22"/>
      <c r="C98" s="86" t="s">
        <v>159</v>
      </c>
      <c r="D98" s="86" t="s">
        <v>158</v>
      </c>
      <c r="E98" s="18">
        <v>2210</v>
      </c>
      <c r="F98" s="20">
        <v>49950</v>
      </c>
      <c r="G98" s="18" t="s">
        <v>202</v>
      </c>
      <c r="H98" s="18" t="s">
        <v>335</v>
      </c>
      <c r="I98" s="13" t="s">
        <v>767</v>
      </c>
    </row>
    <row r="99" spans="1:9" ht="117.75" customHeight="1">
      <c r="A99" s="22"/>
      <c r="B99" s="22"/>
      <c r="C99" s="17" t="s">
        <v>510</v>
      </c>
      <c r="D99" s="17" t="s">
        <v>509</v>
      </c>
      <c r="E99" s="18">
        <v>2210</v>
      </c>
      <c r="F99" s="20">
        <f>1049.01-349.67</f>
        <v>699.3399999999999</v>
      </c>
      <c r="G99" s="22" t="s">
        <v>204</v>
      </c>
      <c r="H99" s="22" t="s">
        <v>427</v>
      </c>
      <c r="I99" s="23" t="s">
        <v>17</v>
      </c>
    </row>
    <row r="100" spans="1:9" ht="111.75" customHeight="1">
      <c r="A100" s="22"/>
      <c r="B100" s="22"/>
      <c r="C100" s="17" t="s">
        <v>546</v>
      </c>
      <c r="D100" s="17" t="s">
        <v>545</v>
      </c>
      <c r="E100" s="18">
        <v>2210</v>
      </c>
      <c r="F100" s="20">
        <f>11710.74-1433.28</f>
        <v>10277.46</v>
      </c>
      <c r="G100" s="22" t="s">
        <v>204</v>
      </c>
      <c r="H100" s="22" t="s">
        <v>427</v>
      </c>
      <c r="I100" s="23" t="s">
        <v>17</v>
      </c>
    </row>
    <row r="101" spans="1:9" ht="111.75" customHeight="1">
      <c r="A101" s="22"/>
      <c r="B101" s="22"/>
      <c r="C101" s="17" t="s">
        <v>20</v>
      </c>
      <c r="D101" s="17" t="s">
        <v>19</v>
      </c>
      <c r="E101" s="18">
        <v>2210</v>
      </c>
      <c r="F101" s="20">
        <v>1782.95</v>
      </c>
      <c r="G101" s="22" t="s">
        <v>204</v>
      </c>
      <c r="H101" s="22" t="s">
        <v>706</v>
      </c>
      <c r="I101" s="23" t="s">
        <v>18</v>
      </c>
    </row>
    <row r="102" spans="1:9" ht="111.75" customHeight="1">
      <c r="A102" s="22"/>
      <c r="B102" s="22"/>
      <c r="C102" s="17" t="s">
        <v>152</v>
      </c>
      <c r="D102" s="17" t="s">
        <v>433</v>
      </c>
      <c r="E102" s="18">
        <v>2210</v>
      </c>
      <c r="F102" s="20">
        <v>25965.93</v>
      </c>
      <c r="G102" s="22" t="s">
        <v>204</v>
      </c>
      <c r="H102" s="22" t="s">
        <v>706</v>
      </c>
      <c r="I102" s="23" t="s">
        <v>153</v>
      </c>
    </row>
    <row r="103" spans="1:9" ht="95.25" customHeight="1">
      <c r="A103" s="22"/>
      <c r="B103" s="22"/>
      <c r="C103" s="17" t="s">
        <v>440</v>
      </c>
      <c r="D103" s="17" t="s">
        <v>154</v>
      </c>
      <c r="E103" s="18">
        <v>2210</v>
      </c>
      <c r="F103" s="20">
        <v>1274.32</v>
      </c>
      <c r="G103" s="22" t="s">
        <v>204</v>
      </c>
      <c r="H103" s="22" t="s">
        <v>706</v>
      </c>
      <c r="I103" s="23" t="s">
        <v>153</v>
      </c>
    </row>
    <row r="104" spans="1:9" ht="105.75" customHeight="1">
      <c r="A104" s="22"/>
      <c r="B104" s="22"/>
      <c r="C104" s="17" t="s">
        <v>556</v>
      </c>
      <c r="D104" s="17" t="s">
        <v>555</v>
      </c>
      <c r="E104" s="18">
        <v>2210</v>
      </c>
      <c r="F104" s="20">
        <v>0</v>
      </c>
      <c r="G104" s="22" t="s">
        <v>204</v>
      </c>
      <c r="H104" s="22" t="s">
        <v>549</v>
      </c>
      <c r="I104" s="23" t="s">
        <v>0</v>
      </c>
    </row>
    <row r="105" spans="1:9" ht="81" customHeight="1">
      <c r="A105" s="22"/>
      <c r="B105" s="22"/>
      <c r="C105" s="17" t="s">
        <v>559</v>
      </c>
      <c r="D105" s="17" t="s">
        <v>558</v>
      </c>
      <c r="E105" s="18">
        <v>2210</v>
      </c>
      <c r="F105" s="20">
        <v>700</v>
      </c>
      <c r="G105" s="22" t="s">
        <v>202</v>
      </c>
      <c r="H105" s="22" t="s">
        <v>549</v>
      </c>
      <c r="I105" s="23" t="s">
        <v>557</v>
      </c>
    </row>
    <row r="106" spans="1:9" ht="81" customHeight="1">
      <c r="A106" s="22"/>
      <c r="B106" s="22"/>
      <c r="C106" s="17" t="s">
        <v>614</v>
      </c>
      <c r="D106" s="17" t="s">
        <v>241</v>
      </c>
      <c r="E106" s="18">
        <v>2210</v>
      </c>
      <c r="F106" s="20">
        <v>6894</v>
      </c>
      <c r="G106" s="22" t="s">
        <v>202</v>
      </c>
      <c r="H106" s="22" t="s">
        <v>549</v>
      </c>
      <c r="I106" s="23" t="s">
        <v>615</v>
      </c>
    </row>
    <row r="107" spans="1:9" ht="81" customHeight="1">
      <c r="A107" s="22"/>
      <c r="B107" s="22"/>
      <c r="C107" s="17" t="s">
        <v>546</v>
      </c>
      <c r="D107" s="17" t="s">
        <v>616</v>
      </c>
      <c r="E107" s="18">
        <v>2210</v>
      </c>
      <c r="F107" s="20">
        <v>29409</v>
      </c>
      <c r="G107" s="22" t="s">
        <v>202</v>
      </c>
      <c r="H107" s="22" t="s">
        <v>617</v>
      </c>
      <c r="I107" s="23" t="s">
        <v>618</v>
      </c>
    </row>
    <row r="108" spans="1:9" ht="81" customHeight="1">
      <c r="A108" s="22"/>
      <c r="B108" s="22"/>
      <c r="C108" s="17" t="s">
        <v>621</v>
      </c>
      <c r="D108" s="17" t="s">
        <v>620</v>
      </c>
      <c r="E108" s="18">
        <v>2210</v>
      </c>
      <c r="F108" s="20">
        <v>5600</v>
      </c>
      <c r="G108" s="22" t="s">
        <v>204</v>
      </c>
      <c r="H108" s="22" t="s">
        <v>617</v>
      </c>
      <c r="I108" s="23" t="s">
        <v>618</v>
      </c>
    </row>
    <row r="109" spans="1:9" ht="83.25" customHeight="1">
      <c r="A109" s="22"/>
      <c r="B109" s="22"/>
      <c r="C109" s="17" t="s">
        <v>643</v>
      </c>
      <c r="D109" s="17" t="s">
        <v>646</v>
      </c>
      <c r="E109" s="18">
        <v>2210</v>
      </c>
      <c r="F109" s="20">
        <v>412.5</v>
      </c>
      <c r="G109" s="22" t="s">
        <v>204</v>
      </c>
      <c r="H109" s="22" t="s">
        <v>637</v>
      </c>
      <c r="I109" s="23" t="s">
        <v>644</v>
      </c>
    </row>
    <row r="110" spans="1:9" ht="64.5" customHeight="1">
      <c r="A110" s="22"/>
      <c r="B110" s="22"/>
      <c r="C110" s="86" t="s">
        <v>643</v>
      </c>
      <c r="D110" s="86" t="s">
        <v>646</v>
      </c>
      <c r="E110" s="18">
        <v>2210</v>
      </c>
      <c r="F110" s="20">
        <v>892</v>
      </c>
      <c r="G110" s="18" t="s">
        <v>204</v>
      </c>
      <c r="H110" s="18" t="s">
        <v>335</v>
      </c>
      <c r="I110" s="13" t="s">
        <v>767</v>
      </c>
    </row>
    <row r="111" spans="1:9" ht="61.5" customHeight="1">
      <c r="A111" s="22"/>
      <c r="B111" s="22"/>
      <c r="C111" s="86" t="s">
        <v>643</v>
      </c>
      <c r="D111" s="86" t="s">
        <v>646</v>
      </c>
      <c r="E111" s="18">
        <v>2210</v>
      </c>
      <c r="F111" s="20">
        <v>0.44</v>
      </c>
      <c r="G111" s="18" t="s">
        <v>204</v>
      </c>
      <c r="H111" s="18" t="s">
        <v>335</v>
      </c>
      <c r="I111" s="13" t="s">
        <v>768</v>
      </c>
    </row>
    <row r="112" spans="1:9" ht="85.5" customHeight="1">
      <c r="A112" s="22"/>
      <c r="B112" s="22"/>
      <c r="C112" s="17" t="s">
        <v>645</v>
      </c>
      <c r="D112" s="17" t="s">
        <v>647</v>
      </c>
      <c r="E112" s="18">
        <v>2210</v>
      </c>
      <c r="F112" s="20">
        <v>472.5</v>
      </c>
      <c r="G112" s="22" t="s">
        <v>204</v>
      </c>
      <c r="H112" s="22" t="s">
        <v>637</v>
      </c>
      <c r="I112" s="23" t="s">
        <v>644</v>
      </c>
    </row>
    <row r="113" spans="1:9" ht="84" customHeight="1">
      <c r="A113" s="22"/>
      <c r="B113" s="22"/>
      <c r="C113" s="17" t="s">
        <v>648</v>
      </c>
      <c r="D113" s="17" t="s">
        <v>653</v>
      </c>
      <c r="E113" s="18">
        <v>2210</v>
      </c>
      <c r="F113" s="20">
        <v>3720</v>
      </c>
      <c r="G113" s="22" t="s">
        <v>204</v>
      </c>
      <c r="H113" s="22" t="s">
        <v>637</v>
      </c>
      <c r="I113" s="23" t="s">
        <v>644</v>
      </c>
    </row>
    <row r="114" spans="1:9" ht="69.75" customHeight="1">
      <c r="A114" s="22"/>
      <c r="B114" s="22"/>
      <c r="C114" s="18" t="s">
        <v>648</v>
      </c>
      <c r="D114" s="18" t="s">
        <v>653</v>
      </c>
      <c r="E114" s="18">
        <v>2210</v>
      </c>
      <c r="F114" s="20">
        <v>16214.4</v>
      </c>
      <c r="G114" s="13" t="s">
        <v>202</v>
      </c>
      <c r="H114" s="18" t="s">
        <v>335</v>
      </c>
      <c r="I114" s="13" t="s">
        <v>600</v>
      </c>
    </row>
    <row r="115" spans="1:9" ht="87.75" customHeight="1">
      <c r="A115" s="22"/>
      <c r="B115" s="22"/>
      <c r="C115" s="17" t="s">
        <v>649</v>
      </c>
      <c r="D115" s="17" t="s">
        <v>652</v>
      </c>
      <c r="E115" s="18">
        <v>2210</v>
      </c>
      <c r="F115" s="20">
        <v>4400</v>
      </c>
      <c r="G115" s="22" t="s">
        <v>204</v>
      </c>
      <c r="H115" s="22" t="s">
        <v>637</v>
      </c>
      <c r="I115" s="23" t="s">
        <v>644</v>
      </c>
    </row>
    <row r="116" spans="1:9" ht="81" customHeight="1">
      <c r="A116" s="22"/>
      <c r="B116" s="22"/>
      <c r="C116" s="17" t="s">
        <v>651</v>
      </c>
      <c r="D116" s="17" t="s">
        <v>650</v>
      </c>
      <c r="E116" s="18">
        <v>2210</v>
      </c>
      <c r="F116" s="20">
        <v>9550</v>
      </c>
      <c r="G116" s="22" t="s">
        <v>204</v>
      </c>
      <c r="H116" s="22" t="s">
        <v>637</v>
      </c>
      <c r="I116" s="23" t="s">
        <v>644</v>
      </c>
    </row>
    <row r="117" spans="1:9" ht="71.25" customHeight="1">
      <c r="A117" s="22"/>
      <c r="B117" s="22"/>
      <c r="C117" s="17" t="s">
        <v>504</v>
      </c>
      <c r="D117" s="17" t="s">
        <v>503</v>
      </c>
      <c r="E117" s="18">
        <v>2210</v>
      </c>
      <c r="F117" s="20">
        <v>14620</v>
      </c>
      <c r="G117" s="22" t="s">
        <v>204</v>
      </c>
      <c r="H117" s="22" t="s">
        <v>637</v>
      </c>
      <c r="I117" s="23" t="s">
        <v>644</v>
      </c>
    </row>
    <row r="118" spans="1:9" ht="105" customHeight="1">
      <c r="A118" s="22"/>
      <c r="B118" s="22"/>
      <c r="C118" s="17" t="s">
        <v>654</v>
      </c>
      <c r="D118" s="17" t="s">
        <v>655</v>
      </c>
      <c r="E118" s="18">
        <v>2210</v>
      </c>
      <c r="F118" s="20">
        <v>30000</v>
      </c>
      <c r="G118" s="22" t="s">
        <v>204</v>
      </c>
      <c r="H118" s="22" t="s">
        <v>637</v>
      </c>
      <c r="I118" s="23" t="s">
        <v>656</v>
      </c>
    </row>
    <row r="119" spans="1:9" ht="79.5" customHeight="1">
      <c r="A119" s="22"/>
      <c r="B119" s="22"/>
      <c r="C119" s="17" t="s">
        <v>438</v>
      </c>
      <c r="D119" s="17" t="s">
        <v>658</v>
      </c>
      <c r="E119" s="18">
        <v>2210</v>
      </c>
      <c r="F119" s="20">
        <v>30000</v>
      </c>
      <c r="G119" s="22" t="s">
        <v>202</v>
      </c>
      <c r="H119" s="22" t="s">
        <v>637</v>
      </c>
      <c r="I119" s="23" t="s">
        <v>657</v>
      </c>
    </row>
    <row r="120" spans="1:9" ht="123" customHeight="1">
      <c r="A120" s="22"/>
      <c r="B120" s="22"/>
      <c r="C120" s="17" t="s">
        <v>229</v>
      </c>
      <c r="D120" s="17" t="s">
        <v>659</v>
      </c>
      <c r="E120" s="18">
        <v>2210</v>
      </c>
      <c r="F120" s="20">
        <f>95500-46522-15</f>
        <v>48963</v>
      </c>
      <c r="G120" s="22" t="s">
        <v>202</v>
      </c>
      <c r="H120" s="22" t="s">
        <v>637</v>
      </c>
      <c r="I120" s="24" t="s">
        <v>29</v>
      </c>
    </row>
    <row r="121" spans="1:9" ht="91.5" customHeight="1">
      <c r="A121" s="22"/>
      <c r="B121" s="22"/>
      <c r="C121" s="17" t="s">
        <v>661</v>
      </c>
      <c r="D121" s="17" t="s">
        <v>660</v>
      </c>
      <c r="E121" s="18">
        <v>2210</v>
      </c>
      <c r="F121" s="20">
        <f>30000-0.5</f>
        <v>29999.5</v>
      </c>
      <c r="G121" s="22" t="s">
        <v>202</v>
      </c>
      <c r="H121" s="22" t="s">
        <v>637</v>
      </c>
      <c r="I121" s="23" t="s">
        <v>686</v>
      </c>
    </row>
    <row r="122" spans="1:9" ht="111" customHeight="1">
      <c r="A122" s="22"/>
      <c r="B122" s="22"/>
      <c r="C122" s="17" t="s">
        <v>690</v>
      </c>
      <c r="D122" s="17" t="s">
        <v>151</v>
      </c>
      <c r="E122" s="18">
        <v>2210</v>
      </c>
      <c r="F122" s="20">
        <f>46532.38-0.38</f>
        <v>46532</v>
      </c>
      <c r="G122" s="22" t="s">
        <v>202</v>
      </c>
      <c r="H122" s="22" t="s">
        <v>637</v>
      </c>
      <c r="I122" s="23" t="s">
        <v>30</v>
      </c>
    </row>
    <row r="123" spans="1:9" ht="81" customHeight="1">
      <c r="A123" s="22"/>
      <c r="B123" s="22"/>
      <c r="C123" s="17" t="s">
        <v>692</v>
      </c>
      <c r="D123" s="17" t="s">
        <v>691</v>
      </c>
      <c r="E123" s="18">
        <v>2210</v>
      </c>
      <c r="F123" s="20">
        <v>21000</v>
      </c>
      <c r="G123" s="22" t="s">
        <v>202</v>
      </c>
      <c r="H123" s="22" t="s">
        <v>637</v>
      </c>
      <c r="I123" s="23" t="s">
        <v>601</v>
      </c>
    </row>
    <row r="124" spans="1:9" ht="123.75" customHeight="1">
      <c r="A124" s="22"/>
      <c r="B124" s="22"/>
      <c r="C124" s="17" t="s">
        <v>704</v>
      </c>
      <c r="D124" s="17" t="s">
        <v>691</v>
      </c>
      <c r="E124" s="18">
        <v>2210</v>
      </c>
      <c r="F124" s="20">
        <v>156450</v>
      </c>
      <c r="G124" s="22" t="s">
        <v>705</v>
      </c>
      <c r="H124" s="22" t="s">
        <v>706</v>
      </c>
      <c r="I124" s="23" t="s">
        <v>602</v>
      </c>
    </row>
    <row r="125" spans="1:9" ht="96.75" customHeight="1">
      <c r="A125" s="22"/>
      <c r="B125" s="22"/>
      <c r="C125" s="17" t="s">
        <v>648</v>
      </c>
      <c r="D125" s="17" t="s">
        <v>12</v>
      </c>
      <c r="E125" s="18">
        <v>2210</v>
      </c>
      <c r="F125" s="20">
        <v>2051.9</v>
      </c>
      <c r="G125" s="22" t="s">
        <v>204</v>
      </c>
      <c r="H125" s="22" t="s">
        <v>706</v>
      </c>
      <c r="I125" s="23" t="s">
        <v>603</v>
      </c>
    </row>
    <row r="126" spans="1:9" ht="97.5" customHeight="1">
      <c r="A126" s="22"/>
      <c r="B126" s="22"/>
      <c r="C126" s="17" t="s">
        <v>25</v>
      </c>
      <c r="D126" s="17" t="s">
        <v>221</v>
      </c>
      <c r="E126" s="18">
        <v>2210</v>
      </c>
      <c r="F126" s="20">
        <v>11000</v>
      </c>
      <c r="G126" s="12" t="s">
        <v>202</v>
      </c>
      <c r="H126" s="22" t="s">
        <v>26</v>
      </c>
      <c r="I126" s="23" t="s">
        <v>27</v>
      </c>
    </row>
    <row r="127" spans="1:9" ht="76.5" customHeight="1">
      <c r="A127" s="22"/>
      <c r="B127" s="22"/>
      <c r="C127" s="17" t="s">
        <v>33</v>
      </c>
      <c r="D127" s="17" t="s">
        <v>32</v>
      </c>
      <c r="E127" s="18">
        <v>2210</v>
      </c>
      <c r="F127" s="20">
        <v>971.2</v>
      </c>
      <c r="G127" s="22" t="s">
        <v>204</v>
      </c>
      <c r="H127" s="22" t="s">
        <v>26</v>
      </c>
      <c r="I127" s="23" t="s">
        <v>34</v>
      </c>
    </row>
    <row r="128" spans="1:9" ht="60" customHeight="1">
      <c r="A128" s="22"/>
      <c r="B128" s="22"/>
      <c r="C128" s="17" t="s">
        <v>35</v>
      </c>
      <c r="D128" s="17" t="s">
        <v>36</v>
      </c>
      <c r="E128" s="18">
        <v>2210</v>
      </c>
      <c r="F128" s="20">
        <v>146.16</v>
      </c>
      <c r="G128" s="22" t="s">
        <v>204</v>
      </c>
      <c r="H128" s="22" t="s">
        <v>26</v>
      </c>
      <c r="I128" s="23" t="s">
        <v>34</v>
      </c>
    </row>
    <row r="129" spans="1:9" ht="69" customHeight="1">
      <c r="A129" s="22" t="s">
        <v>37</v>
      </c>
      <c r="B129" s="22"/>
      <c r="C129" s="17" t="s">
        <v>467</v>
      </c>
      <c r="D129" s="17" t="s">
        <v>38</v>
      </c>
      <c r="E129" s="18">
        <v>2210</v>
      </c>
      <c r="F129" s="20">
        <v>638.16</v>
      </c>
      <c r="G129" s="22" t="s">
        <v>204</v>
      </c>
      <c r="H129" s="22" t="s">
        <v>26</v>
      </c>
      <c r="I129" s="23" t="s">
        <v>34</v>
      </c>
    </row>
    <row r="130" spans="1:9" ht="73.5" customHeight="1">
      <c r="A130" s="22"/>
      <c r="B130" s="22"/>
      <c r="C130" s="17" t="s">
        <v>504</v>
      </c>
      <c r="D130" s="17" t="s">
        <v>503</v>
      </c>
      <c r="E130" s="18">
        <v>2210</v>
      </c>
      <c r="F130" s="20">
        <v>623.88</v>
      </c>
      <c r="G130" s="22" t="s">
        <v>204</v>
      </c>
      <c r="H130" s="22" t="s">
        <v>26</v>
      </c>
      <c r="I130" s="23" t="s">
        <v>34</v>
      </c>
    </row>
    <row r="131" spans="1:9" ht="71.25" customHeight="1">
      <c r="A131" s="22"/>
      <c r="B131" s="22"/>
      <c r="C131" s="17" t="s">
        <v>648</v>
      </c>
      <c r="D131" s="17" t="s">
        <v>39</v>
      </c>
      <c r="E131" s="18">
        <v>2210</v>
      </c>
      <c r="F131" s="20">
        <v>1354.86</v>
      </c>
      <c r="G131" s="22" t="s">
        <v>204</v>
      </c>
      <c r="H131" s="22" t="s">
        <v>26</v>
      </c>
      <c r="I131" s="23" t="s">
        <v>34</v>
      </c>
    </row>
    <row r="132" spans="1:9" ht="197.25" customHeight="1">
      <c r="A132" s="22"/>
      <c r="B132" s="22"/>
      <c r="C132" s="17" t="s">
        <v>438</v>
      </c>
      <c r="D132" s="17" t="s">
        <v>51</v>
      </c>
      <c r="E132" s="18">
        <v>2210</v>
      </c>
      <c r="F132" s="20">
        <v>0</v>
      </c>
      <c r="G132" s="22" t="s">
        <v>10</v>
      </c>
      <c r="H132" s="22" t="s">
        <v>53</v>
      </c>
      <c r="I132" s="25" t="s">
        <v>764</v>
      </c>
    </row>
    <row r="133" spans="1:9" ht="220.5" customHeight="1">
      <c r="A133" s="22"/>
      <c r="B133" s="22"/>
      <c r="C133" s="17" t="s">
        <v>438</v>
      </c>
      <c r="D133" s="17" t="s">
        <v>51</v>
      </c>
      <c r="E133" s="18">
        <v>2210</v>
      </c>
      <c r="F133" s="20">
        <v>198628</v>
      </c>
      <c r="G133" s="22" t="s">
        <v>11</v>
      </c>
      <c r="H133" s="22" t="s">
        <v>53</v>
      </c>
      <c r="I133" s="26" t="s">
        <v>604</v>
      </c>
    </row>
    <row r="134" spans="1:9" ht="104.25" customHeight="1">
      <c r="A134" s="22"/>
      <c r="B134" s="22"/>
      <c r="C134" s="17" t="s">
        <v>183</v>
      </c>
      <c r="D134" s="17" t="s">
        <v>54</v>
      </c>
      <c r="E134" s="18">
        <v>2210</v>
      </c>
      <c r="F134" s="20">
        <v>0</v>
      </c>
      <c r="G134" s="22" t="s">
        <v>8</v>
      </c>
      <c r="H134" s="22" t="s">
        <v>53</v>
      </c>
      <c r="I134" s="27" t="s">
        <v>765</v>
      </c>
    </row>
    <row r="135" spans="1:9" ht="173.25" customHeight="1">
      <c r="A135" s="22"/>
      <c r="B135" s="22"/>
      <c r="C135" s="17" t="s">
        <v>563</v>
      </c>
      <c r="D135" s="17" t="s">
        <v>54</v>
      </c>
      <c r="E135" s="18">
        <v>2210</v>
      </c>
      <c r="F135" s="20">
        <v>114550</v>
      </c>
      <c r="G135" s="22" t="s">
        <v>705</v>
      </c>
      <c r="H135" s="22" t="s">
        <v>53</v>
      </c>
      <c r="I135" s="21" t="s">
        <v>9</v>
      </c>
    </row>
    <row r="136" spans="1:9" ht="96.75" customHeight="1">
      <c r="A136" s="22"/>
      <c r="B136" s="22"/>
      <c r="C136" s="17" t="s">
        <v>429</v>
      </c>
      <c r="D136" s="17" t="s">
        <v>412</v>
      </c>
      <c r="E136" s="18">
        <v>2210</v>
      </c>
      <c r="F136" s="20">
        <v>28060</v>
      </c>
      <c r="G136" s="22" t="s">
        <v>202</v>
      </c>
      <c r="H136" s="22" t="s">
        <v>53</v>
      </c>
      <c r="I136" s="21" t="s">
        <v>62</v>
      </c>
    </row>
    <row r="137" spans="1:9" ht="121.5" customHeight="1">
      <c r="A137" s="22"/>
      <c r="B137" s="22"/>
      <c r="C137" s="17" t="s">
        <v>206</v>
      </c>
      <c r="D137" s="17" t="s">
        <v>55</v>
      </c>
      <c r="E137" s="18">
        <v>2210</v>
      </c>
      <c r="F137" s="20">
        <v>21000</v>
      </c>
      <c r="G137" s="22" t="s">
        <v>202</v>
      </c>
      <c r="H137" s="22" t="s">
        <v>53</v>
      </c>
      <c r="I137" s="21" t="s">
        <v>63</v>
      </c>
    </row>
    <row r="138" spans="1:9" ht="102" customHeight="1">
      <c r="A138" s="22"/>
      <c r="B138" s="22"/>
      <c r="C138" s="17" t="s">
        <v>429</v>
      </c>
      <c r="D138" s="17" t="s">
        <v>157</v>
      </c>
      <c r="E138" s="18">
        <v>2210</v>
      </c>
      <c r="F138" s="20">
        <v>21840</v>
      </c>
      <c r="G138" s="22" t="s">
        <v>202</v>
      </c>
      <c r="H138" s="22" t="s">
        <v>53</v>
      </c>
      <c r="I138" s="21" t="s">
        <v>64</v>
      </c>
    </row>
    <row r="139" spans="1:9" ht="97.5" customHeight="1">
      <c r="A139" s="22"/>
      <c r="B139" s="22"/>
      <c r="C139" s="17" t="s">
        <v>349</v>
      </c>
      <c r="D139" s="17" t="s">
        <v>57</v>
      </c>
      <c r="E139" s="18">
        <v>2210</v>
      </c>
      <c r="F139" s="20">
        <v>23000</v>
      </c>
      <c r="G139" s="22" t="s">
        <v>202</v>
      </c>
      <c r="H139" s="22" t="s">
        <v>53</v>
      </c>
      <c r="I139" s="21" t="s">
        <v>65</v>
      </c>
    </row>
    <row r="140" spans="1:9" ht="66.75" customHeight="1">
      <c r="A140" s="22"/>
      <c r="B140" s="22"/>
      <c r="C140" s="17" t="s">
        <v>58</v>
      </c>
      <c r="D140" s="17" t="s">
        <v>59</v>
      </c>
      <c r="E140" s="18">
        <v>2210</v>
      </c>
      <c r="F140" s="20">
        <v>49980</v>
      </c>
      <c r="G140" s="22" t="s">
        <v>202</v>
      </c>
      <c r="H140" s="22" t="s">
        <v>53</v>
      </c>
      <c r="I140" s="21" t="s">
        <v>64</v>
      </c>
    </row>
    <row r="141" spans="1:9" ht="81" customHeight="1">
      <c r="A141" s="22"/>
      <c r="B141" s="22"/>
      <c r="C141" s="17" t="s">
        <v>61</v>
      </c>
      <c r="D141" s="17" t="s">
        <v>60</v>
      </c>
      <c r="E141" s="18">
        <v>2210</v>
      </c>
      <c r="F141" s="20">
        <v>30998</v>
      </c>
      <c r="G141" s="22" t="s">
        <v>202</v>
      </c>
      <c r="H141" s="22" t="s">
        <v>53</v>
      </c>
      <c r="I141" s="21" t="s">
        <v>65</v>
      </c>
    </row>
    <row r="142" spans="1:9" ht="65.25" customHeight="1">
      <c r="A142" s="22"/>
      <c r="B142" s="22"/>
      <c r="C142" s="17" t="s">
        <v>67</v>
      </c>
      <c r="D142" s="17" t="s">
        <v>66</v>
      </c>
      <c r="E142" s="18">
        <v>2210</v>
      </c>
      <c r="F142" s="20">
        <v>25000</v>
      </c>
      <c r="G142" s="22" t="s">
        <v>204</v>
      </c>
      <c r="H142" s="22" t="s">
        <v>53</v>
      </c>
      <c r="I142" s="21" t="s">
        <v>65</v>
      </c>
    </row>
    <row r="143" spans="1:9" ht="81.75" customHeight="1">
      <c r="A143" s="22"/>
      <c r="B143" s="22"/>
      <c r="C143" s="17" t="s">
        <v>152</v>
      </c>
      <c r="D143" s="17" t="s">
        <v>433</v>
      </c>
      <c r="E143" s="18">
        <v>2210</v>
      </c>
      <c r="F143" s="20">
        <v>20000</v>
      </c>
      <c r="G143" s="22" t="s">
        <v>202</v>
      </c>
      <c r="H143" s="22" t="s">
        <v>53</v>
      </c>
      <c r="I143" s="21" t="s">
        <v>65</v>
      </c>
    </row>
    <row r="144" spans="1:9" ht="65.25" customHeight="1">
      <c r="A144" s="22"/>
      <c r="B144" s="22"/>
      <c r="C144" s="17" t="s">
        <v>69</v>
      </c>
      <c r="D144" s="17" t="s">
        <v>68</v>
      </c>
      <c r="E144" s="18">
        <v>2210</v>
      </c>
      <c r="F144" s="20">
        <v>14000</v>
      </c>
      <c r="G144" s="22" t="s">
        <v>204</v>
      </c>
      <c r="H144" s="22" t="s">
        <v>53</v>
      </c>
      <c r="I144" s="21" t="s">
        <v>65</v>
      </c>
    </row>
    <row r="145" spans="1:9" ht="65.25" customHeight="1">
      <c r="A145" s="22"/>
      <c r="B145" s="22"/>
      <c r="C145" s="17" t="s">
        <v>71</v>
      </c>
      <c r="D145" s="17" t="s">
        <v>70</v>
      </c>
      <c r="E145" s="18">
        <v>2210</v>
      </c>
      <c r="F145" s="20">
        <v>2290</v>
      </c>
      <c r="G145" s="22" t="s">
        <v>204</v>
      </c>
      <c r="H145" s="22" t="s">
        <v>53</v>
      </c>
      <c r="I145" s="21" t="s">
        <v>65</v>
      </c>
    </row>
    <row r="146" spans="1:9" ht="65.25" customHeight="1">
      <c r="A146" s="22"/>
      <c r="B146" s="22"/>
      <c r="C146" s="17" t="s">
        <v>73</v>
      </c>
      <c r="D146" s="17" t="s">
        <v>72</v>
      </c>
      <c r="E146" s="18">
        <v>2210</v>
      </c>
      <c r="F146" s="20">
        <v>4274</v>
      </c>
      <c r="G146" s="22" t="s">
        <v>204</v>
      </c>
      <c r="H146" s="22" t="s">
        <v>53</v>
      </c>
      <c r="I146" s="21" t="s">
        <v>65</v>
      </c>
    </row>
    <row r="147" spans="1:9" ht="65.25" customHeight="1">
      <c r="A147" s="22"/>
      <c r="B147" s="22"/>
      <c r="C147" s="17" t="s">
        <v>74</v>
      </c>
      <c r="D147" s="17" t="s">
        <v>72</v>
      </c>
      <c r="E147" s="18">
        <v>2210</v>
      </c>
      <c r="F147" s="20">
        <v>16000</v>
      </c>
      <c r="G147" s="22" t="s">
        <v>204</v>
      </c>
      <c r="H147" s="22" t="s">
        <v>53</v>
      </c>
      <c r="I147" s="21" t="s">
        <v>65</v>
      </c>
    </row>
    <row r="148" spans="1:9" ht="65.25" customHeight="1">
      <c r="A148" s="22"/>
      <c r="B148" s="22"/>
      <c r="C148" s="18" t="s">
        <v>74</v>
      </c>
      <c r="D148" s="18" t="s">
        <v>72</v>
      </c>
      <c r="E148" s="18">
        <v>2210</v>
      </c>
      <c r="F148" s="20">
        <v>15852</v>
      </c>
      <c r="G148" s="13" t="s">
        <v>185</v>
      </c>
      <c r="H148" s="18" t="s">
        <v>335</v>
      </c>
      <c r="I148" s="13" t="s">
        <v>766</v>
      </c>
    </row>
    <row r="149" spans="1:9" ht="65.25" customHeight="1">
      <c r="A149" s="22"/>
      <c r="B149" s="22"/>
      <c r="C149" s="17" t="s">
        <v>76</v>
      </c>
      <c r="D149" s="17" t="s">
        <v>75</v>
      </c>
      <c r="E149" s="18">
        <v>2210</v>
      </c>
      <c r="F149" s="20">
        <v>9590</v>
      </c>
      <c r="G149" s="22" t="s">
        <v>204</v>
      </c>
      <c r="H149" s="22" t="s">
        <v>53</v>
      </c>
      <c r="I149" s="21" t="s">
        <v>65</v>
      </c>
    </row>
    <row r="150" spans="1:9" ht="65.25" customHeight="1">
      <c r="A150" s="22"/>
      <c r="B150" s="22"/>
      <c r="C150" s="17" t="s">
        <v>508</v>
      </c>
      <c r="D150" s="17" t="s">
        <v>507</v>
      </c>
      <c r="E150" s="18">
        <v>2210</v>
      </c>
      <c r="F150" s="20">
        <v>2572.14</v>
      </c>
      <c r="G150" s="22" t="s">
        <v>204</v>
      </c>
      <c r="H150" s="22" t="s">
        <v>53</v>
      </c>
      <c r="I150" s="21" t="s">
        <v>65</v>
      </c>
    </row>
    <row r="151" spans="1:9" ht="65.25" customHeight="1">
      <c r="A151" s="22"/>
      <c r="B151" s="22"/>
      <c r="C151" s="17" t="s">
        <v>77</v>
      </c>
      <c r="D151" s="17" t="s">
        <v>503</v>
      </c>
      <c r="E151" s="18">
        <v>2210</v>
      </c>
      <c r="F151" s="20">
        <v>502.2</v>
      </c>
      <c r="G151" s="22" t="s">
        <v>204</v>
      </c>
      <c r="H151" s="22" t="s">
        <v>53</v>
      </c>
      <c r="I151" s="21" t="s">
        <v>65</v>
      </c>
    </row>
    <row r="152" spans="1:9" ht="65.25" customHeight="1">
      <c r="A152" s="22"/>
      <c r="B152" s="22"/>
      <c r="C152" s="17" t="s">
        <v>79</v>
      </c>
      <c r="D152" s="17" t="s">
        <v>78</v>
      </c>
      <c r="E152" s="18">
        <v>2210</v>
      </c>
      <c r="F152" s="20">
        <v>3261.48</v>
      </c>
      <c r="G152" s="22" t="s">
        <v>204</v>
      </c>
      <c r="H152" s="22" t="s">
        <v>53</v>
      </c>
      <c r="I152" s="21" t="s">
        <v>65</v>
      </c>
    </row>
    <row r="153" spans="1:9" ht="65.25" customHeight="1">
      <c r="A153" s="22"/>
      <c r="B153" s="22"/>
      <c r="C153" s="17" t="s">
        <v>79</v>
      </c>
      <c r="D153" s="17" t="s">
        <v>78</v>
      </c>
      <c r="E153" s="18">
        <v>2210</v>
      </c>
      <c r="F153" s="20">
        <v>2219</v>
      </c>
      <c r="G153" s="22" t="s">
        <v>204</v>
      </c>
      <c r="H153" s="22" t="s">
        <v>335</v>
      </c>
      <c r="I153" s="21" t="s">
        <v>773</v>
      </c>
    </row>
    <row r="154" spans="1:9" ht="113.25" customHeight="1">
      <c r="A154" s="22"/>
      <c r="B154" s="22"/>
      <c r="C154" s="17" t="s">
        <v>81</v>
      </c>
      <c r="D154" s="17" t="s">
        <v>80</v>
      </c>
      <c r="E154" s="18">
        <v>2210</v>
      </c>
      <c r="F154" s="20">
        <v>34974</v>
      </c>
      <c r="G154" s="22" t="s">
        <v>204</v>
      </c>
      <c r="H154" s="22" t="s">
        <v>53</v>
      </c>
      <c r="I154" s="21" t="s">
        <v>65</v>
      </c>
    </row>
    <row r="155" spans="1:9" ht="74.25" customHeight="1">
      <c r="A155" s="22"/>
      <c r="B155" s="22"/>
      <c r="C155" s="17" t="s">
        <v>82</v>
      </c>
      <c r="D155" s="17" t="s">
        <v>691</v>
      </c>
      <c r="E155" s="18">
        <v>2210</v>
      </c>
      <c r="F155" s="20">
        <v>3818.02</v>
      </c>
      <c r="G155" s="22" t="s">
        <v>202</v>
      </c>
      <c r="H155" s="22" t="s">
        <v>53</v>
      </c>
      <c r="I155" s="21" t="s">
        <v>65</v>
      </c>
    </row>
    <row r="156" spans="1:9" ht="74.25" customHeight="1">
      <c r="A156" s="22"/>
      <c r="B156" s="22"/>
      <c r="C156" s="17" t="s">
        <v>83</v>
      </c>
      <c r="D156" s="17" t="s">
        <v>154</v>
      </c>
      <c r="E156" s="18">
        <v>2210</v>
      </c>
      <c r="F156" s="20">
        <v>1000</v>
      </c>
      <c r="G156" s="22" t="s">
        <v>204</v>
      </c>
      <c r="H156" s="22" t="s">
        <v>53</v>
      </c>
      <c r="I156" s="21" t="s">
        <v>65</v>
      </c>
    </row>
    <row r="157" spans="1:9" ht="66" customHeight="1">
      <c r="A157" s="22"/>
      <c r="B157" s="22"/>
      <c r="C157" s="17" t="s">
        <v>85</v>
      </c>
      <c r="D157" s="17" t="s">
        <v>84</v>
      </c>
      <c r="E157" s="18">
        <v>2210</v>
      </c>
      <c r="F157" s="20">
        <v>750</v>
      </c>
      <c r="G157" s="22" t="s">
        <v>204</v>
      </c>
      <c r="H157" s="22" t="s">
        <v>53</v>
      </c>
      <c r="I157" s="21" t="s">
        <v>65</v>
      </c>
    </row>
    <row r="158" spans="1:9" ht="74.25" customHeight="1">
      <c r="A158" s="22"/>
      <c r="B158" s="22"/>
      <c r="C158" s="17" t="s">
        <v>87</v>
      </c>
      <c r="D158" s="17" t="s">
        <v>86</v>
      </c>
      <c r="E158" s="18">
        <v>2210</v>
      </c>
      <c r="F158" s="20">
        <v>4800</v>
      </c>
      <c r="G158" s="22" t="s">
        <v>204</v>
      </c>
      <c r="H158" s="22" t="s">
        <v>53</v>
      </c>
      <c r="I158" s="21" t="s">
        <v>65</v>
      </c>
    </row>
    <row r="159" spans="1:9" ht="74.25" customHeight="1">
      <c r="A159" s="22"/>
      <c r="B159" s="22"/>
      <c r="C159" s="17" t="s">
        <v>89</v>
      </c>
      <c r="D159" s="17" t="s">
        <v>88</v>
      </c>
      <c r="E159" s="18">
        <v>2210</v>
      </c>
      <c r="F159" s="20">
        <v>846</v>
      </c>
      <c r="G159" s="22" t="s">
        <v>204</v>
      </c>
      <c r="H159" s="22" t="s">
        <v>53</v>
      </c>
      <c r="I159" s="21" t="s">
        <v>65</v>
      </c>
    </row>
    <row r="160" spans="1:9" ht="74.25" customHeight="1">
      <c r="A160" s="22"/>
      <c r="B160" s="22"/>
      <c r="C160" s="17" t="s">
        <v>91</v>
      </c>
      <c r="D160" s="17" t="s">
        <v>90</v>
      </c>
      <c r="E160" s="18">
        <v>2210</v>
      </c>
      <c r="F160" s="20">
        <v>15037.67</v>
      </c>
      <c r="G160" s="22" t="s">
        <v>202</v>
      </c>
      <c r="H160" s="22" t="s">
        <v>53</v>
      </c>
      <c r="I160" s="21" t="s">
        <v>65</v>
      </c>
    </row>
    <row r="161" spans="1:9" ht="74.25" customHeight="1">
      <c r="A161" s="22"/>
      <c r="B161" s="22"/>
      <c r="C161" s="18" t="s">
        <v>580</v>
      </c>
      <c r="D161" s="18" t="s">
        <v>90</v>
      </c>
      <c r="E161" s="18">
        <v>2210</v>
      </c>
      <c r="F161" s="20">
        <v>4070.33</v>
      </c>
      <c r="G161" s="18" t="s">
        <v>202</v>
      </c>
      <c r="H161" s="18" t="s">
        <v>335</v>
      </c>
      <c r="I161" s="13" t="s">
        <v>766</v>
      </c>
    </row>
    <row r="162" spans="1:9" ht="74.25" customHeight="1">
      <c r="A162" s="22"/>
      <c r="B162" s="22"/>
      <c r="C162" s="18" t="s">
        <v>566</v>
      </c>
      <c r="D162" s="18" t="s">
        <v>565</v>
      </c>
      <c r="E162" s="18">
        <v>2210</v>
      </c>
      <c r="F162" s="20">
        <v>2487</v>
      </c>
      <c r="G162" s="12" t="s">
        <v>185</v>
      </c>
      <c r="H162" s="18" t="s">
        <v>335</v>
      </c>
      <c r="I162" s="13" t="s">
        <v>766</v>
      </c>
    </row>
    <row r="163" spans="1:9" ht="82.5" customHeight="1">
      <c r="A163" s="22"/>
      <c r="B163" s="22"/>
      <c r="C163" s="18" t="s">
        <v>568</v>
      </c>
      <c r="D163" s="18" t="s">
        <v>567</v>
      </c>
      <c r="E163" s="18">
        <v>2210</v>
      </c>
      <c r="F163" s="20">
        <v>6135</v>
      </c>
      <c r="G163" s="12" t="s">
        <v>185</v>
      </c>
      <c r="H163" s="18" t="s">
        <v>335</v>
      </c>
      <c r="I163" s="13" t="s">
        <v>766</v>
      </c>
    </row>
    <row r="164" spans="1:9" ht="74.25" customHeight="1">
      <c r="A164" s="22"/>
      <c r="B164" s="22"/>
      <c r="C164" s="17" t="s">
        <v>93</v>
      </c>
      <c r="D164" s="17" t="s">
        <v>92</v>
      </c>
      <c r="E164" s="18">
        <v>2210</v>
      </c>
      <c r="F164" s="20">
        <v>2385</v>
      </c>
      <c r="G164" s="22" t="s">
        <v>204</v>
      </c>
      <c r="H164" s="22" t="s">
        <v>53</v>
      </c>
      <c r="I164" s="21" t="s">
        <v>65</v>
      </c>
    </row>
    <row r="165" spans="1:9" ht="74.25" customHeight="1">
      <c r="A165" s="22"/>
      <c r="B165" s="22"/>
      <c r="C165" s="18" t="s">
        <v>576</v>
      </c>
      <c r="D165" s="18" t="s">
        <v>575</v>
      </c>
      <c r="E165" s="18">
        <v>2210</v>
      </c>
      <c r="F165" s="20">
        <v>1200</v>
      </c>
      <c r="G165" s="18" t="s">
        <v>204</v>
      </c>
      <c r="H165" s="18" t="s">
        <v>335</v>
      </c>
      <c r="I165" s="13" t="s">
        <v>766</v>
      </c>
    </row>
    <row r="166" spans="1:9" ht="74.25" customHeight="1">
      <c r="A166" s="22"/>
      <c r="B166" s="22"/>
      <c r="C166" s="17" t="s">
        <v>414</v>
      </c>
      <c r="D166" s="17" t="s">
        <v>94</v>
      </c>
      <c r="E166" s="18">
        <v>2210</v>
      </c>
      <c r="F166" s="20">
        <v>20000</v>
      </c>
      <c r="G166" s="22" t="s">
        <v>204</v>
      </c>
      <c r="H166" s="22" t="s">
        <v>53</v>
      </c>
      <c r="I166" s="21" t="s">
        <v>65</v>
      </c>
    </row>
    <row r="167" spans="1:9" ht="74.25" customHeight="1">
      <c r="A167" s="22"/>
      <c r="B167" s="22"/>
      <c r="C167" s="17" t="s">
        <v>95</v>
      </c>
      <c r="D167" s="17" t="s">
        <v>476</v>
      </c>
      <c r="E167" s="18">
        <v>2210</v>
      </c>
      <c r="F167" s="20">
        <v>2600</v>
      </c>
      <c r="G167" s="22" t="s">
        <v>204</v>
      </c>
      <c r="H167" s="22" t="s">
        <v>53</v>
      </c>
      <c r="I167" s="21" t="s">
        <v>65</v>
      </c>
    </row>
    <row r="168" spans="1:9" ht="74.25" customHeight="1">
      <c r="A168" s="22"/>
      <c r="B168" s="22"/>
      <c r="C168" s="17" t="s">
        <v>97</v>
      </c>
      <c r="D168" s="17" t="s">
        <v>96</v>
      </c>
      <c r="E168" s="18">
        <v>2210</v>
      </c>
      <c r="F168" s="20">
        <v>5000</v>
      </c>
      <c r="G168" s="22" t="s">
        <v>204</v>
      </c>
      <c r="H168" s="22" t="s">
        <v>53</v>
      </c>
      <c r="I168" s="21" t="s">
        <v>65</v>
      </c>
    </row>
    <row r="169" spans="1:9" ht="74.25" customHeight="1">
      <c r="A169" s="22"/>
      <c r="B169" s="22"/>
      <c r="C169" s="17" t="s">
        <v>99</v>
      </c>
      <c r="D169" s="17" t="s">
        <v>98</v>
      </c>
      <c r="E169" s="18">
        <v>2210</v>
      </c>
      <c r="F169" s="20">
        <v>3500</v>
      </c>
      <c r="G169" s="22" t="s">
        <v>204</v>
      </c>
      <c r="H169" s="22" t="s">
        <v>53</v>
      </c>
      <c r="I169" s="21" t="s">
        <v>65</v>
      </c>
    </row>
    <row r="170" spans="1:9" ht="93.75" customHeight="1">
      <c r="A170" s="22"/>
      <c r="B170" s="22"/>
      <c r="C170" s="17" t="s">
        <v>100</v>
      </c>
      <c r="D170" s="17" t="s">
        <v>371</v>
      </c>
      <c r="E170" s="18">
        <v>2210</v>
      </c>
      <c r="F170" s="20">
        <v>964</v>
      </c>
      <c r="G170" s="22" t="s">
        <v>204</v>
      </c>
      <c r="H170" s="22" t="s">
        <v>53</v>
      </c>
      <c r="I170" s="21" t="s">
        <v>65</v>
      </c>
    </row>
    <row r="171" spans="1:9" ht="69.75" customHeight="1">
      <c r="A171" s="22"/>
      <c r="B171" s="22"/>
      <c r="C171" s="17" t="s">
        <v>479</v>
      </c>
      <c r="D171" s="17" t="s">
        <v>101</v>
      </c>
      <c r="E171" s="18">
        <v>2210</v>
      </c>
      <c r="F171" s="20">
        <v>7000</v>
      </c>
      <c r="G171" s="22" t="s">
        <v>204</v>
      </c>
      <c r="H171" s="22" t="s">
        <v>53</v>
      </c>
      <c r="I171" s="21" t="s">
        <v>65</v>
      </c>
    </row>
    <row r="172" spans="1:9" ht="73.5" customHeight="1">
      <c r="A172" s="22"/>
      <c r="B172" s="22"/>
      <c r="C172" s="17" t="s">
        <v>102</v>
      </c>
      <c r="D172" s="17" t="s">
        <v>558</v>
      </c>
      <c r="E172" s="18">
        <v>2210</v>
      </c>
      <c r="F172" s="20">
        <v>30000</v>
      </c>
      <c r="G172" s="22" t="s">
        <v>202</v>
      </c>
      <c r="H172" s="22" t="s">
        <v>53</v>
      </c>
      <c r="I172" s="21" t="s">
        <v>65</v>
      </c>
    </row>
    <row r="173" spans="1:9" ht="73.5" customHeight="1">
      <c r="A173" s="22"/>
      <c r="B173" s="22"/>
      <c r="C173" s="17" t="s">
        <v>648</v>
      </c>
      <c r="D173" s="17" t="s">
        <v>103</v>
      </c>
      <c r="E173" s="18">
        <v>2210</v>
      </c>
      <c r="F173" s="20">
        <v>27864</v>
      </c>
      <c r="G173" s="22" t="s">
        <v>204</v>
      </c>
      <c r="H173" s="22" t="s">
        <v>53</v>
      </c>
      <c r="I173" s="21" t="s">
        <v>65</v>
      </c>
    </row>
    <row r="174" spans="1:9" ht="75.75" customHeight="1">
      <c r="A174" s="22"/>
      <c r="B174" s="22"/>
      <c r="C174" s="17" t="s">
        <v>590</v>
      </c>
      <c r="D174" s="17" t="s">
        <v>241</v>
      </c>
      <c r="E174" s="18">
        <v>2210</v>
      </c>
      <c r="F174" s="20">
        <v>33778</v>
      </c>
      <c r="G174" s="22" t="s">
        <v>202</v>
      </c>
      <c r="H174" s="22" t="s">
        <v>53</v>
      </c>
      <c r="I174" s="21" t="s">
        <v>591</v>
      </c>
    </row>
    <row r="175" spans="1:9" ht="75.75" customHeight="1">
      <c r="A175" s="22"/>
      <c r="B175" s="22"/>
      <c r="C175" s="86" t="s">
        <v>237</v>
      </c>
      <c r="D175" s="86" t="s">
        <v>241</v>
      </c>
      <c r="E175" s="18">
        <v>2210</v>
      </c>
      <c r="F175" s="20">
        <v>16406</v>
      </c>
      <c r="G175" s="18" t="s">
        <v>202</v>
      </c>
      <c r="H175" s="18" t="s">
        <v>335</v>
      </c>
      <c r="I175" s="29" t="s">
        <v>774</v>
      </c>
    </row>
    <row r="176" spans="1:9" ht="66.75" customHeight="1">
      <c r="A176" s="22"/>
      <c r="B176" s="22"/>
      <c r="C176" s="17" t="s">
        <v>105</v>
      </c>
      <c r="D176" s="17" t="s">
        <v>104</v>
      </c>
      <c r="E176" s="18">
        <v>2210</v>
      </c>
      <c r="F176" s="20">
        <v>24500</v>
      </c>
      <c r="G176" s="22" t="s">
        <v>204</v>
      </c>
      <c r="H176" s="22" t="s">
        <v>53</v>
      </c>
      <c r="I176" s="21" t="s">
        <v>65</v>
      </c>
    </row>
    <row r="177" spans="1:9" ht="66.75" customHeight="1">
      <c r="A177" s="22"/>
      <c r="B177" s="22"/>
      <c r="C177" s="18" t="s">
        <v>577</v>
      </c>
      <c r="D177" s="18" t="s">
        <v>523</v>
      </c>
      <c r="E177" s="18">
        <v>2210</v>
      </c>
      <c r="F177" s="20">
        <v>8000</v>
      </c>
      <c r="G177" s="18" t="s">
        <v>202</v>
      </c>
      <c r="H177" s="18" t="s">
        <v>335</v>
      </c>
      <c r="I177" s="13" t="s">
        <v>766</v>
      </c>
    </row>
    <row r="178" spans="1:9" ht="68.25" customHeight="1">
      <c r="A178" s="22"/>
      <c r="B178" s="22"/>
      <c r="C178" s="17" t="s">
        <v>107</v>
      </c>
      <c r="D178" s="17" t="s">
        <v>106</v>
      </c>
      <c r="E178" s="18">
        <v>2210</v>
      </c>
      <c r="F178" s="20">
        <v>1750</v>
      </c>
      <c r="G178" s="22" t="s">
        <v>204</v>
      </c>
      <c r="H178" s="22" t="s">
        <v>53</v>
      </c>
      <c r="I178" s="21" t="s">
        <v>65</v>
      </c>
    </row>
    <row r="179" spans="1:9" ht="73.5" customHeight="1">
      <c r="A179" s="22"/>
      <c r="B179" s="22"/>
      <c r="C179" s="17" t="s">
        <v>109</v>
      </c>
      <c r="D179" s="17" t="s">
        <v>108</v>
      </c>
      <c r="E179" s="18">
        <v>2210</v>
      </c>
      <c r="F179" s="20">
        <v>5600</v>
      </c>
      <c r="G179" s="22" t="s">
        <v>204</v>
      </c>
      <c r="H179" s="22" t="s">
        <v>53</v>
      </c>
      <c r="I179" s="21" t="s">
        <v>65</v>
      </c>
    </row>
    <row r="180" spans="1:9" ht="73.5" customHeight="1">
      <c r="A180" s="22"/>
      <c r="B180" s="22"/>
      <c r="C180" s="86" t="s">
        <v>755</v>
      </c>
      <c r="D180" s="86" t="s">
        <v>108</v>
      </c>
      <c r="E180" s="18">
        <v>2210</v>
      </c>
      <c r="F180" s="20">
        <v>3518.42</v>
      </c>
      <c r="G180" s="18" t="s">
        <v>204</v>
      </c>
      <c r="H180" s="18" t="s">
        <v>335</v>
      </c>
      <c r="I180" s="13" t="s">
        <v>768</v>
      </c>
    </row>
    <row r="181" spans="1:9" ht="73.5" customHeight="1">
      <c r="A181" s="22"/>
      <c r="B181" s="22"/>
      <c r="C181" s="18" t="s">
        <v>584</v>
      </c>
      <c r="D181" s="18" t="s">
        <v>583</v>
      </c>
      <c r="E181" s="18">
        <v>2210</v>
      </c>
      <c r="F181" s="20">
        <v>2812.06</v>
      </c>
      <c r="G181" s="18" t="s">
        <v>204</v>
      </c>
      <c r="H181" s="18" t="s">
        <v>335</v>
      </c>
      <c r="I181" s="28" t="s">
        <v>599</v>
      </c>
    </row>
    <row r="182" spans="1:9" ht="73.5" customHeight="1">
      <c r="A182" s="22"/>
      <c r="B182" s="22"/>
      <c r="C182" s="17" t="s">
        <v>110</v>
      </c>
      <c r="D182" s="17" t="s">
        <v>507</v>
      </c>
      <c r="E182" s="18">
        <v>2210</v>
      </c>
      <c r="F182" s="20">
        <v>1500</v>
      </c>
      <c r="G182" s="22" t="s">
        <v>204</v>
      </c>
      <c r="H182" s="22" t="s">
        <v>53</v>
      </c>
      <c r="I182" s="21" t="s">
        <v>65</v>
      </c>
    </row>
    <row r="183" spans="1:9" ht="73.5" customHeight="1">
      <c r="A183" s="22"/>
      <c r="B183" s="22"/>
      <c r="C183" s="13" t="s">
        <v>570</v>
      </c>
      <c r="D183" s="13" t="s">
        <v>569</v>
      </c>
      <c r="E183" s="13">
        <v>2210</v>
      </c>
      <c r="F183" s="16">
        <v>360</v>
      </c>
      <c r="G183" s="18" t="s">
        <v>204</v>
      </c>
      <c r="H183" s="18" t="s">
        <v>335</v>
      </c>
      <c r="I183" s="21" t="s">
        <v>599</v>
      </c>
    </row>
    <row r="184" spans="1:9" ht="73.5" customHeight="1">
      <c r="A184" s="22"/>
      <c r="B184" s="22"/>
      <c r="C184" s="18" t="s">
        <v>571</v>
      </c>
      <c r="D184" s="18" t="s">
        <v>466</v>
      </c>
      <c r="E184" s="13">
        <v>2210</v>
      </c>
      <c r="F184" s="20">
        <v>126</v>
      </c>
      <c r="G184" s="18" t="s">
        <v>204</v>
      </c>
      <c r="H184" s="18" t="s">
        <v>335</v>
      </c>
      <c r="I184" s="21" t="s">
        <v>599</v>
      </c>
    </row>
    <row r="185" spans="1:9" ht="73.5" customHeight="1">
      <c r="A185" s="22"/>
      <c r="B185" s="22"/>
      <c r="C185" s="18" t="s">
        <v>578</v>
      </c>
      <c r="D185" s="18" t="s">
        <v>120</v>
      </c>
      <c r="E185" s="13">
        <v>2210</v>
      </c>
      <c r="F185" s="20">
        <v>855.7</v>
      </c>
      <c r="G185" s="18" t="s">
        <v>202</v>
      </c>
      <c r="H185" s="18" t="s">
        <v>335</v>
      </c>
      <c r="I185" s="28" t="s">
        <v>599</v>
      </c>
    </row>
    <row r="186" spans="1:9" ht="73.5" customHeight="1">
      <c r="A186" s="22"/>
      <c r="B186" s="22"/>
      <c r="C186" s="18" t="s">
        <v>582</v>
      </c>
      <c r="D186" s="18" t="s">
        <v>581</v>
      </c>
      <c r="E186" s="13">
        <v>2210</v>
      </c>
      <c r="F186" s="20">
        <v>5864</v>
      </c>
      <c r="G186" s="18" t="s">
        <v>204</v>
      </c>
      <c r="H186" s="18" t="s">
        <v>335</v>
      </c>
      <c r="I186" s="21" t="s">
        <v>599</v>
      </c>
    </row>
    <row r="187" spans="1:9" ht="73.5" customHeight="1">
      <c r="A187" s="22"/>
      <c r="B187" s="22"/>
      <c r="C187" s="17" t="s">
        <v>121</v>
      </c>
      <c r="D187" s="17" t="s">
        <v>120</v>
      </c>
      <c r="E187" s="18">
        <v>2210</v>
      </c>
      <c r="F187" s="20">
        <v>2499</v>
      </c>
      <c r="G187" s="22" t="s">
        <v>202</v>
      </c>
      <c r="H187" s="22" t="s">
        <v>53</v>
      </c>
      <c r="I187" s="21" t="s">
        <v>122</v>
      </c>
    </row>
    <row r="188" spans="1:9" ht="68.25" customHeight="1">
      <c r="A188" s="22"/>
      <c r="B188" s="22"/>
      <c r="C188" s="1" t="s">
        <v>463</v>
      </c>
      <c r="D188" s="1" t="s">
        <v>135</v>
      </c>
      <c r="E188" s="13">
        <v>2210</v>
      </c>
      <c r="F188" s="16">
        <v>330</v>
      </c>
      <c r="G188" s="22" t="s">
        <v>204</v>
      </c>
      <c r="H188" s="22" t="s">
        <v>53</v>
      </c>
      <c r="I188" s="29" t="s">
        <v>136</v>
      </c>
    </row>
    <row r="189" spans="1:9" ht="68.25" customHeight="1">
      <c r="A189" s="22"/>
      <c r="B189" s="22"/>
      <c r="C189" s="13" t="s">
        <v>463</v>
      </c>
      <c r="D189" s="30" t="s">
        <v>592</v>
      </c>
      <c r="E189" s="13">
        <v>2210</v>
      </c>
      <c r="F189" s="16">
        <v>660</v>
      </c>
      <c r="G189" s="18" t="s">
        <v>204</v>
      </c>
      <c r="H189" s="18" t="s">
        <v>335</v>
      </c>
      <c r="I189" s="21" t="s">
        <v>599</v>
      </c>
    </row>
    <row r="190" spans="1:9" ht="78.75" customHeight="1">
      <c r="A190" s="22"/>
      <c r="B190" s="22"/>
      <c r="C190" s="1" t="s">
        <v>465</v>
      </c>
      <c r="D190" s="1" t="s">
        <v>137</v>
      </c>
      <c r="E190" s="13">
        <v>2210</v>
      </c>
      <c r="F190" s="16">
        <v>597.6</v>
      </c>
      <c r="G190" s="22" t="s">
        <v>204</v>
      </c>
      <c r="H190" s="22" t="s">
        <v>53</v>
      </c>
      <c r="I190" s="29" t="s">
        <v>136</v>
      </c>
    </row>
    <row r="191" spans="1:9" ht="78.75" customHeight="1">
      <c r="A191" s="22"/>
      <c r="B191" s="22"/>
      <c r="C191" s="1" t="s">
        <v>217</v>
      </c>
      <c r="D191" s="1" t="s">
        <v>238</v>
      </c>
      <c r="E191" s="13">
        <v>2210</v>
      </c>
      <c r="F191" s="16">
        <v>837.62</v>
      </c>
      <c r="G191" s="22" t="s">
        <v>204</v>
      </c>
      <c r="H191" s="22" t="s">
        <v>53</v>
      </c>
      <c r="I191" s="29" t="s">
        <v>6</v>
      </c>
    </row>
    <row r="192" spans="1:9" ht="74.25" customHeight="1">
      <c r="A192" s="22"/>
      <c r="B192" s="22"/>
      <c r="C192" s="1" t="s">
        <v>724</v>
      </c>
      <c r="D192" s="1" t="s">
        <v>503</v>
      </c>
      <c r="E192" s="13">
        <v>2210</v>
      </c>
      <c r="F192" s="16">
        <v>19192</v>
      </c>
      <c r="G192" s="22" t="s">
        <v>204</v>
      </c>
      <c r="H192" s="22" t="s">
        <v>335</v>
      </c>
      <c r="I192" s="29" t="s">
        <v>725</v>
      </c>
    </row>
    <row r="193" spans="1:9" ht="78.75" customHeight="1">
      <c r="A193" s="22"/>
      <c r="B193" s="22"/>
      <c r="C193" s="1" t="s">
        <v>726</v>
      </c>
      <c r="D193" s="1" t="s">
        <v>19</v>
      </c>
      <c r="E193" s="13">
        <v>2210</v>
      </c>
      <c r="F193" s="16">
        <v>5808</v>
      </c>
      <c r="G193" s="22" t="s">
        <v>204</v>
      </c>
      <c r="H193" s="22" t="s">
        <v>335</v>
      </c>
      <c r="I193" s="29" t="s">
        <v>725</v>
      </c>
    </row>
    <row r="194" spans="1:9" ht="66.75" customHeight="1">
      <c r="A194" s="22"/>
      <c r="B194" s="22"/>
      <c r="C194" s="1" t="s">
        <v>105</v>
      </c>
      <c r="D194" s="1" t="s">
        <v>727</v>
      </c>
      <c r="E194" s="13">
        <v>2210</v>
      </c>
      <c r="F194" s="16">
        <v>22750</v>
      </c>
      <c r="G194" s="22" t="s">
        <v>202</v>
      </c>
      <c r="H194" s="22" t="s">
        <v>335</v>
      </c>
      <c r="I194" s="29" t="s">
        <v>725</v>
      </c>
    </row>
    <row r="195" spans="1:9" ht="64.5" customHeight="1">
      <c r="A195" s="22"/>
      <c r="B195" s="22"/>
      <c r="C195" s="1" t="s">
        <v>107</v>
      </c>
      <c r="D195" s="1" t="s">
        <v>728</v>
      </c>
      <c r="E195" s="13">
        <v>2210</v>
      </c>
      <c r="F195" s="16">
        <v>1750</v>
      </c>
      <c r="G195" s="22" t="s">
        <v>204</v>
      </c>
      <c r="H195" s="22" t="s">
        <v>335</v>
      </c>
      <c r="I195" s="29" t="s">
        <v>725</v>
      </c>
    </row>
    <row r="196" spans="1:9" ht="64.5" customHeight="1">
      <c r="A196" s="22"/>
      <c r="B196" s="22"/>
      <c r="C196" s="1" t="s">
        <v>729</v>
      </c>
      <c r="D196" s="1" t="s">
        <v>507</v>
      </c>
      <c r="E196" s="13">
        <v>2210</v>
      </c>
      <c r="F196" s="16">
        <v>15997</v>
      </c>
      <c r="G196" s="22" t="s">
        <v>204</v>
      </c>
      <c r="H196" s="22" t="s">
        <v>335</v>
      </c>
      <c r="I196" s="29" t="s">
        <v>725</v>
      </c>
    </row>
    <row r="197" spans="1:9" ht="69" customHeight="1">
      <c r="A197" s="22"/>
      <c r="B197" s="22"/>
      <c r="C197" s="1" t="s">
        <v>731</v>
      </c>
      <c r="D197" s="1" t="s">
        <v>730</v>
      </c>
      <c r="E197" s="13">
        <v>2210</v>
      </c>
      <c r="F197" s="16">
        <v>25969</v>
      </c>
      <c r="G197" s="22" t="s">
        <v>202</v>
      </c>
      <c r="H197" s="22" t="s">
        <v>335</v>
      </c>
      <c r="I197" s="29" t="s">
        <v>725</v>
      </c>
    </row>
    <row r="198" spans="1:9" ht="69" customHeight="1">
      <c r="A198" s="22"/>
      <c r="B198" s="22"/>
      <c r="C198" s="1" t="s">
        <v>731</v>
      </c>
      <c r="D198" s="1" t="s">
        <v>730</v>
      </c>
      <c r="E198" s="13">
        <v>2210</v>
      </c>
      <c r="F198" s="16">
        <v>34932</v>
      </c>
      <c r="G198" s="22" t="s">
        <v>202</v>
      </c>
      <c r="H198" s="22" t="s">
        <v>335</v>
      </c>
      <c r="I198" s="29" t="s">
        <v>774</v>
      </c>
    </row>
    <row r="199" spans="1:9" ht="69" customHeight="1">
      <c r="A199" s="22"/>
      <c r="B199" s="22"/>
      <c r="C199" s="30" t="s">
        <v>753</v>
      </c>
      <c r="D199" s="30" t="s">
        <v>752</v>
      </c>
      <c r="E199" s="13">
        <v>2210</v>
      </c>
      <c r="F199" s="16">
        <v>180</v>
      </c>
      <c r="G199" s="18" t="s">
        <v>204</v>
      </c>
      <c r="H199" s="18" t="s">
        <v>335</v>
      </c>
      <c r="I199" s="88" t="s">
        <v>774</v>
      </c>
    </row>
    <row r="200" spans="1:9" ht="69" customHeight="1">
      <c r="A200" s="22"/>
      <c r="B200" s="22"/>
      <c r="C200" s="30" t="s">
        <v>757</v>
      </c>
      <c r="D200" s="30" t="s">
        <v>758</v>
      </c>
      <c r="E200" s="13">
        <v>2210</v>
      </c>
      <c r="F200" s="16">
        <v>840</v>
      </c>
      <c r="G200" s="18" t="s">
        <v>204</v>
      </c>
      <c r="H200" s="18" t="s">
        <v>335</v>
      </c>
      <c r="I200" s="88" t="s">
        <v>775</v>
      </c>
    </row>
    <row r="201" spans="1:9" ht="32.25" customHeight="1">
      <c r="A201" s="22"/>
      <c r="B201" s="22"/>
      <c r="C201" s="31"/>
      <c r="D201" s="31"/>
      <c r="E201" s="12"/>
      <c r="F201" s="32">
        <f>SUM(F6:F198)+F199+F200</f>
        <v>3909943.020000001</v>
      </c>
      <c r="G201" s="33"/>
      <c r="H201" s="34"/>
      <c r="I201" s="35"/>
    </row>
    <row r="202" spans="1:9" ht="37.5" customHeight="1">
      <c r="A202" s="22"/>
      <c r="B202" s="22"/>
      <c r="C202" s="36" t="s">
        <v>246</v>
      </c>
      <c r="D202" s="37"/>
      <c r="E202" s="35">
        <v>2220</v>
      </c>
      <c r="F202" s="38"/>
      <c r="G202" s="12"/>
      <c r="H202" s="34"/>
      <c r="I202" s="39"/>
    </row>
    <row r="203" spans="1:9" ht="54" customHeight="1">
      <c r="A203" s="22"/>
      <c r="B203" s="22"/>
      <c r="C203" s="1" t="s">
        <v>247</v>
      </c>
      <c r="D203" s="12" t="s">
        <v>248</v>
      </c>
      <c r="E203" s="13">
        <v>2220</v>
      </c>
      <c r="F203" s="40">
        <v>26005</v>
      </c>
      <c r="G203" s="12" t="s">
        <v>185</v>
      </c>
      <c r="H203" s="12" t="s">
        <v>350</v>
      </c>
      <c r="I203" s="12" t="s">
        <v>382</v>
      </c>
    </row>
    <row r="204" spans="1:9" ht="41.25" customHeight="1">
      <c r="A204" s="22"/>
      <c r="B204" s="22"/>
      <c r="C204" s="1" t="s">
        <v>261</v>
      </c>
      <c r="D204" s="12" t="s">
        <v>262</v>
      </c>
      <c r="E204" s="13">
        <v>2220</v>
      </c>
      <c r="F204" s="41">
        <f>170000-18</f>
        <v>169982</v>
      </c>
      <c r="G204" s="12" t="s">
        <v>202</v>
      </c>
      <c r="H204" s="12" t="s">
        <v>271</v>
      </c>
      <c r="I204" s="12" t="s">
        <v>385</v>
      </c>
    </row>
    <row r="205" spans="1:9" ht="63" customHeight="1">
      <c r="A205" s="22"/>
      <c r="B205" s="22"/>
      <c r="C205" s="1" t="s">
        <v>261</v>
      </c>
      <c r="D205" s="12" t="s">
        <v>262</v>
      </c>
      <c r="E205" s="13">
        <v>2220</v>
      </c>
      <c r="F205" s="41">
        <v>3936</v>
      </c>
      <c r="G205" s="12" t="s">
        <v>202</v>
      </c>
      <c r="H205" s="12" t="s">
        <v>586</v>
      </c>
      <c r="I205" s="12" t="s">
        <v>177</v>
      </c>
    </row>
    <row r="206" spans="1:9" ht="112.5" customHeight="1">
      <c r="A206" s="22"/>
      <c r="B206" s="22"/>
      <c r="C206" s="34" t="s">
        <v>259</v>
      </c>
      <c r="D206" s="12" t="s">
        <v>260</v>
      </c>
      <c r="E206" s="13">
        <v>2220</v>
      </c>
      <c r="F206" s="42">
        <f>12000-8</f>
        <v>11992</v>
      </c>
      <c r="G206" s="12" t="s">
        <v>185</v>
      </c>
      <c r="H206" s="12" t="s">
        <v>270</v>
      </c>
      <c r="I206" s="12" t="s">
        <v>140</v>
      </c>
    </row>
    <row r="207" spans="1:9" ht="112.5" customHeight="1">
      <c r="A207" s="22"/>
      <c r="B207" s="22"/>
      <c r="C207" s="34" t="s">
        <v>259</v>
      </c>
      <c r="D207" s="12" t="s">
        <v>260</v>
      </c>
      <c r="E207" s="13">
        <v>2220</v>
      </c>
      <c r="F207" s="42">
        <v>15019.12</v>
      </c>
      <c r="G207" s="12" t="s">
        <v>202</v>
      </c>
      <c r="H207" s="12" t="s">
        <v>586</v>
      </c>
      <c r="I207" s="12" t="s">
        <v>178</v>
      </c>
    </row>
    <row r="208" spans="1:9" ht="93" customHeight="1">
      <c r="A208" s="22"/>
      <c r="B208" s="22"/>
      <c r="C208" s="34" t="s">
        <v>251</v>
      </c>
      <c r="D208" s="43" t="s">
        <v>252</v>
      </c>
      <c r="E208" s="13">
        <v>2220</v>
      </c>
      <c r="F208" s="42">
        <v>175792</v>
      </c>
      <c r="G208" s="12" t="s">
        <v>202</v>
      </c>
      <c r="H208" s="12" t="s">
        <v>270</v>
      </c>
      <c r="I208" s="12" t="s">
        <v>179</v>
      </c>
    </row>
    <row r="209" spans="1:9" ht="76.5" customHeight="1">
      <c r="A209" s="22"/>
      <c r="B209" s="22"/>
      <c r="C209" s="34" t="s">
        <v>272</v>
      </c>
      <c r="D209" s="12" t="s">
        <v>257</v>
      </c>
      <c r="E209" s="13">
        <v>2220</v>
      </c>
      <c r="F209" s="44">
        <f>70000-298.89</f>
        <v>69701.11</v>
      </c>
      <c r="G209" s="12" t="s">
        <v>202</v>
      </c>
      <c r="H209" s="12" t="s">
        <v>270</v>
      </c>
      <c r="I209" s="12" t="s">
        <v>385</v>
      </c>
    </row>
    <row r="210" spans="1:9" ht="76.5" customHeight="1">
      <c r="A210" s="22"/>
      <c r="B210" s="22"/>
      <c r="C210" s="34" t="s">
        <v>273</v>
      </c>
      <c r="D210" s="12" t="s">
        <v>257</v>
      </c>
      <c r="E210" s="13">
        <v>2220</v>
      </c>
      <c r="F210" s="44">
        <f>5000-2</f>
        <v>4998</v>
      </c>
      <c r="G210" s="12" t="s">
        <v>202</v>
      </c>
      <c r="H210" s="12" t="s">
        <v>270</v>
      </c>
      <c r="I210" s="12" t="s">
        <v>385</v>
      </c>
    </row>
    <row r="211" spans="1:9" ht="76.5" customHeight="1">
      <c r="A211" s="22"/>
      <c r="B211" s="22"/>
      <c r="C211" s="34" t="s">
        <v>256</v>
      </c>
      <c r="D211" s="12" t="s">
        <v>257</v>
      </c>
      <c r="E211" s="13">
        <v>2220</v>
      </c>
      <c r="F211" s="44">
        <f>15000-4</f>
        <v>14996</v>
      </c>
      <c r="G211" s="12" t="s">
        <v>202</v>
      </c>
      <c r="H211" s="12" t="s">
        <v>270</v>
      </c>
      <c r="I211" s="12" t="s">
        <v>385</v>
      </c>
    </row>
    <row r="212" spans="1:9" ht="76.5" customHeight="1">
      <c r="A212" s="22"/>
      <c r="B212" s="22"/>
      <c r="C212" s="34" t="s">
        <v>274</v>
      </c>
      <c r="D212" s="12" t="s">
        <v>257</v>
      </c>
      <c r="E212" s="13">
        <v>2220</v>
      </c>
      <c r="F212" s="44">
        <f>17000-17</f>
        <v>16983</v>
      </c>
      <c r="G212" s="12" t="s">
        <v>202</v>
      </c>
      <c r="H212" s="12" t="s">
        <v>270</v>
      </c>
      <c r="I212" s="12" t="s">
        <v>385</v>
      </c>
    </row>
    <row r="213" spans="1:9" ht="76.5" customHeight="1">
      <c r="A213" s="22"/>
      <c r="B213" s="22"/>
      <c r="C213" s="34" t="s">
        <v>275</v>
      </c>
      <c r="D213" s="12" t="s">
        <v>257</v>
      </c>
      <c r="E213" s="13">
        <v>2220</v>
      </c>
      <c r="F213" s="44">
        <f>12000-56.4</f>
        <v>11943.6</v>
      </c>
      <c r="G213" s="12" t="s">
        <v>202</v>
      </c>
      <c r="H213" s="12" t="s">
        <v>270</v>
      </c>
      <c r="I213" s="12" t="s">
        <v>385</v>
      </c>
    </row>
    <row r="214" spans="1:9" ht="76.5" customHeight="1">
      <c r="A214" s="22"/>
      <c r="B214" s="22"/>
      <c r="C214" s="34" t="s">
        <v>278</v>
      </c>
      <c r="D214" s="12" t="s">
        <v>257</v>
      </c>
      <c r="E214" s="13">
        <v>2220</v>
      </c>
      <c r="F214" s="44">
        <f>5000-8</f>
        <v>4992</v>
      </c>
      <c r="G214" s="12" t="s">
        <v>202</v>
      </c>
      <c r="H214" s="12" t="s">
        <v>270</v>
      </c>
      <c r="I214" s="12" t="s">
        <v>385</v>
      </c>
    </row>
    <row r="215" spans="1:9" ht="76.5" customHeight="1">
      <c r="A215" s="22"/>
      <c r="B215" s="22"/>
      <c r="C215" s="34" t="s">
        <v>279</v>
      </c>
      <c r="D215" s="12" t="s">
        <v>257</v>
      </c>
      <c r="E215" s="13">
        <v>2220</v>
      </c>
      <c r="F215" s="44">
        <f>30000-30-34</f>
        <v>29936</v>
      </c>
      <c r="G215" s="12" t="s">
        <v>202</v>
      </c>
      <c r="H215" s="12" t="s">
        <v>270</v>
      </c>
      <c r="I215" s="12" t="s">
        <v>141</v>
      </c>
    </row>
    <row r="216" spans="1:9" ht="76.5" customHeight="1">
      <c r="A216" s="22"/>
      <c r="B216" s="22"/>
      <c r="C216" s="1" t="s">
        <v>276</v>
      </c>
      <c r="D216" s="12" t="s">
        <v>265</v>
      </c>
      <c r="E216" s="13">
        <v>2220</v>
      </c>
      <c r="F216" s="42">
        <f>3000-1.3</f>
        <v>2998.7</v>
      </c>
      <c r="G216" s="12" t="s">
        <v>185</v>
      </c>
      <c r="H216" s="12" t="s">
        <v>277</v>
      </c>
      <c r="I216" s="12" t="s">
        <v>385</v>
      </c>
    </row>
    <row r="217" spans="1:9" ht="76.5" customHeight="1">
      <c r="A217" s="22"/>
      <c r="B217" s="22"/>
      <c r="C217" s="1" t="s">
        <v>266</v>
      </c>
      <c r="D217" s="12" t="s">
        <v>267</v>
      </c>
      <c r="E217" s="13">
        <v>2220</v>
      </c>
      <c r="F217" s="42">
        <f>5000-1.42</f>
        <v>4998.58</v>
      </c>
      <c r="G217" s="12" t="s">
        <v>185</v>
      </c>
      <c r="H217" s="12" t="s">
        <v>277</v>
      </c>
      <c r="I217" s="12" t="s">
        <v>140</v>
      </c>
    </row>
    <row r="218" spans="1:9" ht="89.25" customHeight="1">
      <c r="A218" s="37"/>
      <c r="B218" s="37"/>
      <c r="C218" s="34" t="s">
        <v>280</v>
      </c>
      <c r="D218" s="43" t="s">
        <v>249</v>
      </c>
      <c r="E218" s="13">
        <v>2220</v>
      </c>
      <c r="F218" s="45">
        <f>7000-40</f>
        <v>6960</v>
      </c>
      <c r="G218" s="12" t="s">
        <v>202</v>
      </c>
      <c r="H218" s="12" t="s">
        <v>270</v>
      </c>
      <c r="I218" s="12" t="s">
        <v>140</v>
      </c>
    </row>
    <row r="219" spans="1:9" ht="89.25" customHeight="1">
      <c r="A219" s="37"/>
      <c r="B219" s="37"/>
      <c r="C219" s="34" t="s">
        <v>281</v>
      </c>
      <c r="D219" s="43" t="s">
        <v>249</v>
      </c>
      <c r="E219" s="13">
        <v>2220</v>
      </c>
      <c r="F219" s="45">
        <f>6000-80</f>
        <v>5920</v>
      </c>
      <c r="G219" s="12" t="s">
        <v>202</v>
      </c>
      <c r="H219" s="12" t="s">
        <v>270</v>
      </c>
      <c r="I219" s="12" t="s">
        <v>385</v>
      </c>
    </row>
    <row r="220" spans="1:9" ht="89.25" customHeight="1">
      <c r="A220" s="37"/>
      <c r="B220" s="37"/>
      <c r="C220" s="34" t="s">
        <v>283</v>
      </c>
      <c r="D220" s="43" t="s">
        <v>282</v>
      </c>
      <c r="E220" s="13">
        <v>2220</v>
      </c>
      <c r="F220" s="45">
        <f>13000-150</f>
        <v>12850</v>
      </c>
      <c r="G220" s="12" t="s">
        <v>185</v>
      </c>
      <c r="H220" s="12" t="s">
        <v>270</v>
      </c>
      <c r="I220" s="12" t="s">
        <v>385</v>
      </c>
    </row>
    <row r="221" spans="1:9" ht="89.25" customHeight="1">
      <c r="A221" s="37"/>
      <c r="B221" s="37"/>
      <c r="C221" s="1" t="s">
        <v>346</v>
      </c>
      <c r="D221" s="12" t="s">
        <v>263</v>
      </c>
      <c r="E221" s="13">
        <v>2220</v>
      </c>
      <c r="F221" s="46">
        <v>90000</v>
      </c>
      <c r="G221" s="12" t="s">
        <v>202</v>
      </c>
      <c r="H221" s="12" t="s">
        <v>270</v>
      </c>
      <c r="I221" s="15"/>
    </row>
    <row r="222" spans="1:9" ht="89.25" customHeight="1">
      <c r="A222" s="37"/>
      <c r="B222" s="37"/>
      <c r="C222" s="34" t="s">
        <v>254</v>
      </c>
      <c r="D222" s="43" t="s">
        <v>255</v>
      </c>
      <c r="E222" s="13">
        <v>2220</v>
      </c>
      <c r="F222" s="47">
        <v>198000</v>
      </c>
      <c r="G222" s="12" t="s">
        <v>202</v>
      </c>
      <c r="H222" s="12" t="s">
        <v>270</v>
      </c>
      <c r="I222" s="12"/>
    </row>
    <row r="223" spans="1:9" ht="89.25" customHeight="1">
      <c r="A223" s="37"/>
      <c r="B223" s="37"/>
      <c r="C223" s="1" t="s">
        <v>284</v>
      </c>
      <c r="D223" s="12" t="s">
        <v>268</v>
      </c>
      <c r="E223" s="13">
        <v>2220</v>
      </c>
      <c r="F223" s="47">
        <f>35000-48</f>
        <v>34952</v>
      </c>
      <c r="G223" s="12" t="s">
        <v>185</v>
      </c>
      <c r="H223" s="12" t="s">
        <v>285</v>
      </c>
      <c r="I223" s="12" t="s">
        <v>385</v>
      </c>
    </row>
    <row r="224" spans="1:9" ht="89.25" customHeight="1">
      <c r="A224" s="37"/>
      <c r="B224" s="37"/>
      <c r="C224" s="34" t="s">
        <v>286</v>
      </c>
      <c r="D224" s="12" t="s">
        <v>258</v>
      </c>
      <c r="E224" s="13">
        <v>2220</v>
      </c>
      <c r="F224" s="42">
        <f>20000-1</f>
        <v>19999</v>
      </c>
      <c r="G224" s="12" t="s">
        <v>202</v>
      </c>
      <c r="H224" s="12" t="s">
        <v>250</v>
      </c>
      <c r="I224" s="12" t="s">
        <v>385</v>
      </c>
    </row>
    <row r="225" spans="1:9" ht="102" customHeight="1">
      <c r="A225" s="37"/>
      <c r="B225" s="37"/>
      <c r="C225" s="1" t="s">
        <v>287</v>
      </c>
      <c r="D225" s="12" t="s">
        <v>264</v>
      </c>
      <c r="E225" s="13">
        <v>2220</v>
      </c>
      <c r="F225" s="47">
        <f>13000-295</f>
        <v>12705</v>
      </c>
      <c r="G225" s="12" t="s">
        <v>202</v>
      </c>
      <c r="H225" s="12" t="s">
        <v>290</v>
      </c>
      <c r="I225" s="12" t="s">
        <v>140</v>
      </c>
    </row>
    <row r="226" spans="1:9" ht="107.25" customHeight="1">
      <c r="A226" s="37"/>
      <c r="B226" s="37"/>
      <c r="C226" s="1" t="s">
        <v>288</v>
      </c>
      <c r="D226" s="12" t="s">
        <v>264</v>
      </c>
      <c r="E226" s="13">
        <v>2220</v>
      </c>
      <c r="F226" s="42">
        <f>12000-5.6</f>
        <v>11994.4</v>
      </c>
      <c r="G226" s="12" t="s">
        <v>202</v>
      </c>
      <c r="H226" s="12" t="s">
        <v>270</v>
      </c>
      <c r="I226" s="12" t="s">
        <v>140</v>
      </c>
    </row>
    <row r="227" spans="1:9" ht="107.25" customHeight="1">
      <c r="A227" s="37"/>
      <c r="B227" s="37"/>
      <c r="C227" s="1" t="s">
        <v>289</v>
      </c>
      <c r="D227" s="12" t="s">
        <v>264</v>
      </c>
      <c r="E227" s="13">
        <v>2220</v>
      </c>
      <c r="F227" s="42">
        <f>7000-2.8</f>
        <v>6997.2</v>
      </c>
      <c r="G227" s="12" t="s">
        <v>202</v>
      </c>
      <c r="H227" s="12" t="s">
        <v>270</v>
      </c>
      <c r="I227" s="12" t="s">
        <v>385</v>
      </c>
    </row>
    <row r="228" spans="1:9" ht="97.5" customHeight="1">
      <c r="A228" s="37"/>
      <c r="B228" s="37"/>
      <c r="C228" s="1" t="s">
        <v>291</v>
      </c>
      <c r="D228" s="12" t="s">
        <v>264</v>
      </c>
      <c r="E228" s="13">
        <v>2220</v>
      </c>
      <c r="F228" s="42">
        <v>0</v>
      </c>
      <c r="G228" s="12"/>
      <c r="H228" s="12" t="s">
        <v>270</v>
      </c>
      <c r="I228" s="12" t="s">
        <v>180</v>
      </c>
    </row>
    <row r="229" spans="1:9" ht="107.25" customHeight="1">
      <c r="A229" s="37"/>
      <c r="B229" s="37"/>
      <c r="C229" s="1" t="s">
        <v>302</v>
      </c>
      <c r="D229" s="12" t="s">
        <v>264</v>
      </c>
      <c r="E229" s="13">
        <v>2220</v>
      </c>
      <c r="F229" s="42">
        <v>10000</v>
      </c>
      <c r="G229" s="12" t="s">
        <v>202</v>
      </c>
      <c r="H229" s="12" t="s">
        <v>270</v>
      </c>
      <c r="I229" s="15"/>
    </row>
    <row r="230" spans="1:9" ht="107.25" customHeight="1">
      <c r="A230" s="37"/>
      <c r="B230" s="37"/>
      <c r="C230" s="1" t="s">
        <v>292</v>
      </c>
      <c r="D230" s="12" t="s">
        <v>264</v>
      </c>
      <c r="E230" s="13">
        <v>2220</v>
      </c>
      <c r="F230" s="42">
        <f>25000-600</f>
        <v>24400</v>
      </c>
      <c r="G230" s="12" t="s">
        <v>202</v>
      </c>
      <c r="H230" s="12" t="s">
        <v>270</v>
      </c>
      <c r="I230" s="12" t="s">
        <v>140</v>
      </c>
    </row>
    <row r="231" spans="1:9" ht="72" customHeight="1">
      <c r="A231" s="37"/>
      <c r="B231" s="37"/>
      <c r="C231" s="1" t="s">
        <v>294</v>
      </c>
      <c r="D231" s="12" t="s">
        <v>293</v>
      </c>
      <c r="E231" s="13">
        <v>2220</v>
      </c>
      <c r="F231" s="42">
        <v>0</v>
      </c>
      <c r="G231" s="12" t="s">
        <v>185</v>
      </c>
      <c r="H231" s="12" t="s">
        <v>297</v>
      </c>
      <c r="I231" s="12" t="s">
        <v>560</v>
      </c>
    </row>
    <row r="232" spans="1:9" ht="77.25" customHeight="1">
      <c r="A232" s="37"/>
      <c r="B232" s="37"/>
      <c r="C232" s="34" t="s">
        <v>295</v>
      </c>
      <c r="D232" s="43" t="s">
        <v>253</v>
      </c>
      <c r="E232" s="13">
        <v>2220</v>
      </c>
      <c r="F232" s="33">
        <f>64000-4000</f>
        <v>60000</v>
      </c>
      <c r="G232" s="12" t="s">
        <v>202</v>
      </c>
      <c r="H232" s="12" t="s">
        <v>270</v>
      </c>
      <c r="I232" s="12" t="s">
        <v>385</v>
      </c>
    </row>
    <row r="233" spans="1:9" ht="78.75" customHeight="1">
      <c r="A233" s="37"/>
      <c r="B233" s="37"/>
      <c r="C233" s="34" t="s">
        <v>296</v>
      </c>
      <c r="D233" s="43" t="s">
        <v>253</v>
      </c>
      <c r="E233" s="13">
        <v>2220</v>
      </c>
      <c r="F233" s="33">
        <f>18000-600</f>
        <v>17400</v>
      </c>
      <c r="G233" s="12" t="s">
        <v>202</v>
      </c>
      <c r="H233" s="12" t="s">
        <v>277</v>
      </c>
      <c r="I233" s="12" t="s">
        <v>385</v>
      </c>
    </row>
    <row r="234" spans="1:9" ht="78.75" customHeight="1">
      <c r="A234" s="37"/>
      <c r="B234" s="37"/>
      <c r="C234" s="34" t="s">
        <v>347</v>
      </c>
      <c r="D234" s="43" t="s">
        <v>253</v>
      </c>
      <c r="E234" s="13">
        <v>2220</v>
      </c>
      <c r="F234" s="33">
        <f>18000-5.14</f>
        <v>17994.86</v>
      </c>
      <c r="G234" s="12" t="s">
        <v>202</v>
      </c>
      <c r="H234" s="12" t="s">
        <v>277</v>
      </c>
      <c r="I234" s="12" t="s">
        <v>385</v>
      </c>
    </row>
    <row r="235" spans="1:9" ht="78.75" customHeight="1">
      <c r="A235" s="37"/>
      <c r="B235" s="37"/>
      <c r="C235" s="34" t="s">
        <v>299</v>
      </c>
      <c r="D235" s="43" t="s">
        <v>298</v>
      </c>
      <c r="E235" s="13">
        <v>2220</v>
      </c>
      <c r="F235" s="33">
        <f>24250-3.73</f>
        <v>24246.27</v>
      </c>
      <c r="G235" s="12" t="s">
        <v>185</v>
      </c>
      <c r="H235" s="12" t="s">
        <v>297</v>
      </c>
      <c r="I235" s="12" t="s">
        <v>385</v>
      </c>
    </row>
    <row r="236" spans="1:9" ht="78.75" customHeight="1">
      <c r="A236" s="37"/>
      <c r="B236" s="37"/>
      <c r="C236" s="34" t="s">
        <v>301</v>
      </c>
      <c r="D236" s="43" t="s">
        <v>300</v>
      </c>
      <c r="E236" s="13">
        <v>2220</v>
      </c>
      <c r="F236" s="33">
        <f>2070-2.16</f>
        <v>2067.84</v>
      </c>
      <c r="G236" s="12" t="s">
        <v>185</v>
      </c>
      <c r="H236" s="12" t="s">
        <v>297</v>
      </c>
      <c r="I236" s="12" t="s">
        <v>385</v>
      </c>
    </row>
    <row r="237" spans="1:9" ht="78.75" customHeight="1">
      <c r="A237" s="37"/>
      <c r="B237" s="37"/>
      <c r="C237" s="34" t="s">
        <v>303</v>
      </c>
      <c r="D237" s="43" t="s">
        <v>253</v>
      </c>
      <c r="E237" s="13">
        <v>2220</v>
      </c>
      <c r="F237" s="33">
        <f>8000-1970+3015</f>
        <v>9045</v>
      </c>
      <c r="G237" s="12" t="s">
        <v>202</v>
      </c>
      <c r="H237" s="12" t="s">
        <v>270</v>
      </c>
      <c r="I237" s="12" t="s">
        <v>385</v>
      </c>
    </row>
    <row r="238" spans="1:9" ht="78.75" customHeight="1">
      <c r="A238" s="37"/>
      <c r="B238" s="37"/>
      <c r="C238" s="34" t="s">
        <v>386</v>
      </c>
      <c r="D238" s="43" t="s">
        <v>253</v>
      </c>
      <c r="E238" s="13">
        <v>2220</v>
      </c>
      <c r="F238" s="33">
        <v>0</v>
      </c>
      <c r="G238" s="12" t="s">
        <v>202</v>
      </c>
      <c r="H238" s="12" t="s">
        <v>387</v>
      </c>
      <c r="I238" s="12" t="s">
        <v>141</v>
      </c>
    </row>
    <row r="239" spans="1:9" ht="78.75" customHeight="1">
      <c r="A239" s="37"/>
      <c r="B239" s="37"/>
      <c r="C239" s="34" t="s">
        <v>145</v>
      </c>
      <c r="D239" s="43" t="s">
        <v>144</v>
      </c>
      <c r="E239" s="13">
        <v>2220</v>
      </c>
      <c r="F239" s="33">
        <v>8500</v>
      </c>
      <c r="G239" s="12" t="s">
        <v>202</v>
      </c>
      <c r="H239" s="12" t="s">
        <v>146</v>
      </c>
      <c r="I239" s="12" t="s">
        <v>140</v>
      </c>
    </row>
    <row r="240" spans="1:9" ht="78.75" customHeight="1">
      <c r="A240" s="37"/>
      <c r="B240" s="37"/>
      <c r="C240" s="34" t="s">
        <v>147</v>
      </c>
      <c r="D240" s="43" t="s">
        <v>144</v>
      </c>
      <c r="E240" s="13">
        <v>2220</v>
      </c>
      <c r="F240" s="33">
        <v>10650.63</v>
      </c>
      <c r="G240" s="12" t="s">
        <v>202</v>
      </c>
      <c r="H240" s="12" t="s">
        <v>146</v>
      </c>
      <c r="I240" s="12" t="s">
        <v>140</v>
      </c>
    </row>
    <row r="241" spans="1:9" ht="78.75" customHeight="1">
      <c r="A241" s="37"/>
      <c r="B241" s="37"/>
      <c r="C241" s="34" t="s">
        <v>511</v>
      </c>
      <c r="D241" s="43" t="s">
        <v>529</v>
      </c>
      <c r="E241" s="13">
        <v>2220</v>
      </c>
      <c r="F241" s="33">
        <v>12520</v>
      </c>
      <c r="G241" s="12" t="s">
        <v>202</v>
      </c>
      <c r="H241" s="12" t="s">
        <v>512</v>
      </c>
      <c r="I241" s="12" t="s">
        <v>513</v>
      </c>
    </row>
    <row r="242" spans="1:9" ht="97.5" customHeight="1">
      <c r="A242" s="37"/>
      <c r="B242" s="37"/>
      <c r="C242" s="34" t="s">
        <v>514</v>
      </c>
      <c r="D242" s="43" t="s">
        <v>530</v>
      </c>
      <c r="E242" s="13">
        <v>2220</v>
      </c>
      <c r="F242" s="33">
        <f>60000-1900</f>
        <v>58100</v>
      </c>
      <c r="G242" s="12" t="s">
        <v>202</v>
      </c>
      <c r="H242" s="12" t="s">
        <v>512</v>
      </c>
      <c r="I242" s="12" t="s">
        <v>139</v>
      </c>
    </row>
    <row r="243" spans="1:9" ht="78.75" customHeight="1">
      <c r="A243" s="37"/>
      <c r="B243" s="37"/>
      <c r="C243" s="34" t="s">
        <v>515</v>
      </c>
      <c r="D243" s="43" t="s">
        <v>530</v>
      </c>
      <c r="E243" s="13">
        <v>2220</v>
      </c>
      <c r="F243" s="33">
        <v>48800</v>
      </c>
      <c r="G243" s="12" t="s">
        <v>202</v>
      </c>
      <c r="H243" s="12" t="s">
        <v>512</v>
      </c>
      <c r="I243" s="12" t="s">
        <v>513</v>
      </c>
    </row>
    <row r="244" spans="1:9" ht="78.75" customHeight="1">
      <c r="A244" s="37"/>
      <c r="B244" s="37"/>
      <c r="C244" s="34" t="s">
        <v>516</v>
      </c>
      <c r="D244" s="43" t="s">
        <v>528</v>
      </c>
      <c r="E244" s="13">
        <v>2220</v>
      </c>
      <c r="F244" s="33">
        <v>3930</v>
      </c>
      <c r="G244" s="12" t="s">
        <v>202</v>
      </c>
      <c r="H244" s="12" t="s">
        <v>512</v>
      </c>
      <c r="I244" s="12" t="s">
        <v>513</v>
      </c>
    </row>
    <row r="245" spans="1:9" ht="78.75" customHeight="1">
      <c r="A245" s="37"/>
      <c r="B245" s="37"/>
      <c r="C245" s="34" t="s">
        <v>517</v>
      </c>
      <c r="D245" s="43" t="s">
        <v>531</v>
      </c>
      <c r="E245" s="13">
        <v>2220</v>
      </c>
      <c r="F245" s="33">
        <v>602</v>
      </c>
      <c r="G245" s="12" t="s">
        <v>202</v>
      </c>
      <c r="H245" s="12" t="s">
        <v>512</v>
      </c>
      <c r="I245" s="12" t="s">
        <v>513</v>
      </c>
    </row>
    <row r="246" spans="1:9" ht="105" customHeight="1">
      <c r="A246" s="37"/>
      <c r="B246" s="37"/>
      <c r="C246" s="34" t="s">
        <v>518</v>
      </c>
      <c r="D246" s="43" t="s">
        <v>528</v>
      </c>
      <c r="E246" s="13">
        <v>2220</v>
      </c>
      <c r="F246" s="33">
        <f>15300-45</f>
        <v>15255</v>
      </c>
      <c r="G246" s="12" t="s">
        <v>202</v>
      </c>
      <c r="H246" s="12" t="s">
        <v>512</v>
      </c>
      <c r="I246" s="12" t="s">
        <v>139</v>
      </c>
    </row>
    <row r="247" spans="1:9" ht="81" customHeight="1">
      <c r="A247" s="37"/>
      <c r="B247" s="37"/>
      <c r="C247" s="34" t="s">
        <v>148</v>
      </c>
      <c r="D247" s="43" t="s">
        <v>528</v>
      </c>
      <c r="E247" s="13">
        <v>2220</v>
      </c>
      <c r="F247" s="33">
        <v>7000</v>
      </c>
      <c r="G247" s="12" t="s">
        <v>202</v>
      </c>
      <c r="H247" s="12" t="s">
        <v>706</v>
      </c>
      <c r="I247" s="12" t="s">
        <v>140</v>
      </c>
    </row>
    <row r="248" spans="1:9" ht="78.75" customHeight="1">
      <c r="A248" s="37"/>
      <c r="B248" s="37"/>
      <c r="C248" s="34" t="s">
        <v>519</v>
      </c>
      <c r="D248" s="43" t="s">
        <v>527</v>
      </c>
      <c r="E248" s="13">
        <v>2220</v>
      </c>
      <c r="F248" s="33">
        <v>5400</v>
      </c>
      <c r="G248" s="12" t="s">
        <v>202</v>
      </c>
      <c r="H248" s="12" t="s">
        <v>512</v>
      </c>
      <c r="I248" s="12" t="s">
        <v>513</v>
      </c>
    </row>
    <row r="249" spans="1:9" ht="129" customHeight="1">
      <c r="A249" s="37"/>
      <c r="B249" s="37"/>
      <c r="C249" s="34" t="s">
        <v>521</v>
      </c>
      <c r="D249" s="43" t="s">
        <v>520</v>
      </c>
      <c r="E249" s="13">
        <v>2220</v>
      </c>
      <c r="F249" s="33">
        <f>127800-15217.5-32432.1</f>
        <v>80150.4</v>
      </c>
      <c r="G249" s="12" t="s">
        <v>202</v>
      </c>
      <c r="H249" s="12" t="s">
        <v>512</v>
      </c>
      <c r="I249" s="12" t="s">
        <v>21</v>
      </c>
    </row>
    <row r="250" spans="1:9" ht="78.75" customHeight="1">
      <c r="A250" s="37"/>
      <c r="B250" s="37"/>
      <c r="C250" s="34" t="s">
        <v>522</v>
      </c>
      <c r="D250" s="43" t="s">
        <v>526</v>
      </c>
      <c r="E250" s="13">
        <v>2220</v>
      </c>
      <c r="F250" s="33">
        <v>199998.4</v>
      </c>
      <c r="G250" s="12" t="s">
        <v>202</v>
      </c>
      <c r="H250" s="12" t="s">
        <v>512</v>
      </c>
      <c r="I250" s="12" t="s">
        <v>513</v>
      </c>
    </row>
    <row r="251" spans="1:9" ht="107.25" customHeight="1">
      <c r="A251" s="37"/>
      <c r="B251" s="37"/>
      <c r="C251" s="34" t="s">
        <v>524</v>
      </c>
      <c r="D251" s="43" t="s">
        <v>523</v>
      </c>
      <c r="E251" s="13">
        <v>2220</v>
      </c>
      <c r="F251" s="33">
        <f>10500-0.41</f>
        <v>10499.59</v>
      </c>
      <c r="G251" s="12" t="s">
        <v>202</v>
      </c>
      <c r="H251" s="12" t="s">
        <v>512</v>
      </c>
      <c r="I251" s="12" t="s">
        <v>139</v>
      </c>
    </row>
    <row r="252" spans="1:9" ht="92.25" customHeight="1">
      <c r="A252" s="37"/>
      <c r="B252" s="37"/>
      <c r="C252" s="34" t="s">
        <v>291</v>
      </c>
      <c r="D252" s="43" t="s">
        <v>525</v>
      </c>
      <c r="E252" s="13">
        <v>2220</v>
      </c>
      <c r="F252" s="33">
        <v>0</v>
      </c>
      <c r="G252" s="12"/>
      <c r="H252" s="12" t="s">
        <v>512</v>
      </c>
      <c r="I252" s="12" t="s">
        <v>181</v>
      </c>
    </row>
    <row r="253" spans="1:9" ht="102" customHeight="1">
      <c r="A253" s="37"/>
      <c r="B253" s="37"/>
      <c r="C253" s="34" t="s">
        <v>533</v>
      </c>
      <c r="D253" s="43" t="s">
        <v>532</v>
      </c>
      <c r="E253" s="13">
        <v>2220</v>
      </c>
      <c r="F253" s="33">
        <f>9150+7350</f>
        <v>16500</v>
      </c>
      <c r="G253" s="12" t="s">
        <v>202</v>
      </c>
      <c r="H253" s="12" t="s">
        <v>512</v>
      </c>
      <c r="I253" s="15" t="s">
        <v>561</v>
      </c>
    </row>
    <row r="254" spans="1:9" ht="97.5" customHeight="1">
      <c r="A254" s="37"/>
      <c r="B254" s="37"/>
      <c r="C254" s="34" t="s">
        <v>535</v>
      </c>
      <c r="D254" s="43" t="s">
        <v>534</v>
      </c>
      <c r="E254" s="13">
        <v>2220</v>
      </c>
      <c r="F254" s="33">
        <f>4640+87.5</f>
        <v>4727.5</v>
      </c>
      <c r="G254" s="12" t="s">
        <v>202</v>
      </c>
      <c r="H254" s="12" t="s">
        <v>512</v>
      </c>
      <c r="I254" s="12" t="s">
        <v>513</v>
      </c>
    </row>
    <row r="255" spans="1:9" ht="97.5" customHeight="1">
      <c r="A255" s="37"/>
      <c r="B255" s="37"/>
      <c r="C255" s="34" t="s">
        <v>142</v>
      </c>
      <c r="D255" s="43" t="s">
        <v>534</v>
      </c>
      <c r="E255" s="13">
        <v>2220</v>
      </c>
      <c r="F255" s="33">
        <v>4870</v>
      </c>
      <c r="G255" s="12" t="s">
        <v>202</v>
      </c>
      <c r="H255" s="12" t="s">
        <v>706</v>
      </c>
      <c r="I255" s="12" t="s">
        <v>140</v>
      </c>
    </row>
    <row r="256" spans="1:9" ht="97.5" customHeight="1">
      <c r="A256" s="37"/>
      <c r="B256" s="37"/>
      <c r="C256" s="34" t="s">
        <v>143</v>
      </c>
      <c r="D256" s="43" t="s">
        <v>534</v>
      </c>
      <c r="E256" s="13">
        <v>2220</v>
      </c>
      <c r="F256" s="33">
        <v>9500</v>
      </c>
      <c r="G256" s="12" t="s">
        <v>202</v>
      </c>
      <c r="H256" s="12" t="s">
        <v>706</v>
      </c>
      <c r="I256" s="12" t="s">
        <v>140</v>
      </c>
    </row>
    <row r="257" spans="1:9" ht="97.5" customHeight="1">
      <c r="A257" s="37"/>
      <c r="B257" s="37"/>
      <c r="C257" s="34" t="s">
        <v>150</v>
      </c>
      <c r="D257" s="43" t="s">
        <v>534</v>
      </c>
      <c r="E257" s="13">
        <v>2220</v>
      </c>
      <c r="F257" s="33">
        <v>900</v>
      </c>
      <c r="G257" s="12" t="s">
        <v>202</v>
      </c>
      <c r="H257" s="12" t="s">
        <v>706</v>
      </c>
      <c r="I257" s="12" t="s">
        <v>140</v>
      </c>
    </row>
    <row r="258" spans="1:9" ht="114" customHeight="1">
      <c r="A258" s="37"/>
      <c r="B258" s="37"/>
      <c r="C258" s="34" t="s">
        <v>537</v>
      </c>
      <c r="D258" s="43" t="s">
        <v>536</v>
      </c>
      <c r="E258" s="13">
        <v>2220</v>
      </c>
      <c r="F258" s="33">
        <f>10600+5800</f>
        <v>16400</v>
      </c>
      <c r="G258" s="12" t="s">
        <v>202</v>
      </c>
      <c r="H258" s="12" t="s">
        <v>512</v>
      </c>
      <c r="I258" s="15" t="s">
        <v>561</v>
      </c>
    </row>
    <row r="259" spans="1:9" ht="109.5" customHeight="1">
      <c r="A259" s="37"/>
      <c r="B259" s="37"/>
      <c r="C259" s="34" t="s">
        <v>539</v>
      </c>
      <c r="D259" s="43" t="s">
        <v>538</v>
      </c>
      <c r="E259" s="13">
        <v>2220</v>
      </c>
      <c r="F259" s="33">
        <f>69575.02-1.22</f>
        <v>69573.8</v>
      </c>
      <c r="G259" s="12" t="s">
        <v>202</v>
      </c>
      <c r="H259" s="12" t="s">
        <v>512</v>
      </c>
      <c r="I259" s="12" t="s">
        <v>139</v>
      </c>
    </row>
    <row r="260" spans="1:9" ht="78.75" customHeight="1">
      <c r="A260" s="37"/>
      <c r="B260" s="37"/>
      <c r="C260" s="34" t="s">
        <v>606</v>
      </c>
      <c r="D260" s="43" t="s">
        <v>562</v>
      </c>
      <c r="E260" s="13">
        <v>2220</v>
      </c>
      <c r="F260" s="33">
        <v>1200</v>
      </c>
      <c r="G260" s="12" t="s">
        <v>202</v>
      </c>
      <c r="H260" s="12" t="s">
        <v>549</v>
      </c>
      <c r="I260" s="12" t="s">
        <v>607</v>
      </c>
    </row>
    <row r="261" spans="1:9" ht="78.75" customHeight="1">
      <c r="A261" s="37"/>
      <c r="B261" s="37"/>
      <c r="C261" s="34" t="s">
        <v>608</v>
      </c>
      <c r="D261" s="43" t="s">
        <v>528</v>
      </c>
      <c r="E261" s="13">
        <v>2220</v>
      </c>
      <c r="F261" s="33">
        <v>6780</v>
      </c>
      <c r="G261" s="12" t="s">
        <v>202</v>
      </c>
      <c r="H261" s="12" t="s">
        <v>549</v>
      </c>
      <c r="I261" s="12" t="s">
        <v>607</v>
      </c>
    </row>
    <row r="262" spans="1:9" ht="118.5" customHeight="1">
      <c r="A262" s="37"/>
      <c r="B262" s="37"/>
      <c r="C262" s="34" t="s">
        <v>390</v>
      </c>
      <c r="D262" s="43" t="s">
        <v>389</v>
      </c>
      <c r="E262" s="13">
        <v>2220</v>
      </c>
      <c r="F262" s="33">
        <v>16079.96</v>
      </c>
      <c r="G262" s="12" t="s">
        <v>202</v>
      </c>
      <c r="H262" s="12" t="s">
        <v>335</v>
      </c>
      <c r="I262" s="12" t="s">
        <v>722</v>
      </c>
    </row>
    <row r="263" spans="1:9" ht="33" customHeight="1">
      <c r="A263" s="1"/>
      <c r="B263" s="1"/>
      <c r="C263" s="36" t="s">
        <v>269</v>
      </c>
      <c r="D263" s="37"/>
      <c r="E263" s="12"/>
      <c r="F263" s="48">
        <f>SUM(F203:F262)</f>
        <v>1737741.96</v>
      </c>
      <c r="G263" s="12"/>
      <c r="H263" s="34"/>
      <c r="I263" s="49"/>
    </row>
    <row r="264" spans="1:9" ht="36" customHeight="1">
      <c r="A264" s="37"/>
      <c r="B264" s="37"/>
      <c r="C264" s="36" t="s">
        <v>304</v>
      </c>
      <c r="D264" s="37"/>
      <c r="E264" s="35">
        <v>2240</v>
      </c>
      <c r="F264" s="48"/>
      <c r="G264" s="12"/>
      <c r="H264" s="34"/>
      <c r="I264" s="35"/>
    </row>
    <row r="265" spans="1:9" ht="65.25" customHeight="1">
      <c r="A265" s="37"/>
      <c r="B265" s="37"/>
      <c r="C265" s="1" t="s">
        <v>305</v>
      </c>
      <c r="D265" s="12" t="s">
        <v>306</v>
      </c>
      <c r="E265" s="12">
        <v>2240</v>
      </c>
      <c r="F265" s="50">
        <v>15840</v>
      </c>
      <c r="G265" s="12" t="s">
        <v>185</v>
      </c>
      <c r="H265" s="12" t="s">
        <v>207</v>
      </c>
      <c r="I265" s="12"/>
    </row>
    <row r="266" spans="1:9" ht="67.5" customHeight="1">
      <c r="A266" s="37"/>
      <c r="B266" s="37"/>
      <c r="C266" s="1" t="s">
        <v>307</v>
      </c>
      <c r="D266" s="12" t="s">
        <v>308</v>
      </c>
      <c r="E266" s="12">
        <v>2240</v>
      </c>
      <c r="F266" s="16">
        <v>0</v>
      </c>
      <c r="G266" s="12" t="s">
        <v>185</v>
      </c>
      <c r="H266" s="12" t="s">
        <v>207</v>
      </c>
      <c r="I266" s="12" t="s">
        <v>716</v>
      </c>
    </row>
    <row r="267" spans="1:9" ht="78.75" customHeight="1">
      <c r="A267" s="37"/>
      <c r="B267" s="37"/>
      <c r="C267" s="1" t="s">
        <v>776</v>
      </c>
      <c r="D267" s="12" t="s">
        <v>309</v>
      </c>
      <c r="E267" s="12">
        <v>2240</v>
      </c>
      <c r="F267" s="51">
        <v>49500</v>
      </c>
      <c r="G267" s="12" t="s">
        <v>202</v>
      </c>
      <c r="H267" s="12" t="s">
        <v>310</v>
      </c>
      <c r="I267" s="12"/>
    </row>
    <row r="268" spans="1:9" ht="57" customHeight="1">
      <c r="A268" s="37"/>
      <c r="B268" s="37"/>
      <c r="C268" s="1" t="s">
        <v>311</v>
      </c>
      <c r="D268" s="12" t="s">
        <v>312</v>
      </c>
      <c r="E268" s="12">
        <v>2240</v>
      </c>
      <c r="F268" s="51">
        <v>4950</v>
      </c>
      <c r="G268" s="52" t="s">
        <v>185</v>
      </c>
      <c r="H268" s="12" t="s">
        <v>310</v>
      </c>
      <c r="I268" s="12"/>
    </row>
    <row r="269" spans="1:9" ht="52.5" customHeight="1">
      <c r="A269" s="37"/>
      <c r="B269" s="37"/>
      <c r="C269" s="1" t="s">
        <v>313</v>
      </c>
      <c r="D269" s="42">
        <v>0</v>
      </c>
      <c r="E269" s="12">
        <v>2240</v>
      </c>
      <c r="F269" s="33">
        <v>6</v>
      </c>
      <c r="G269" s="12" t="s">
        <v>185</v>
      </c>
      <c r="H269" s="12" t="s">
        <v>207</v>
      </c>
      <c r="I269" s="12"/>
    </row>
    <row r="270" spans="1:9" ht="49.5" customHeight="1">
      <c r="A270" s="37"/>
      <c r="B270" s="37"/>
      <c r="C270" s="1" t="s">
        <v>314</v>
      </c>
      <c r="D270" s="42">
        <v>0</v>
      </c>
      <c r="E270" s="12">
        <v>2240</v>
      </c>
      <c r="F270" s="33">
        <v>1</v>
      </c>
      <c r="G270" s="12" t="s">
        <v>185</v>
      </c>
      <c r="H270" s="12" t="s">
        <v>207</v>
      </c>
      <c r="I270" s="12"/>
    </row>
    <row r="271" spans="1:9" ht="85.5" customHeight="1">
      <c r="A271" s="37"/>
      <c r="B271" s="37"/>
      <c r="C271" s="1" t="s">
        <v>22</v>
      </c>
      <c r="D271" s="12" t="s">
        <v>315</v>
      </c>
      <c r="E271" s="12">
        <v>2240</v>
      </c>
      <c r="F271" s="33">
        <v>36</v>
      </c>
      <c r="G271" s="12" t="s">
        <v>185</v>
      </c>
      <c r="H271" s="12" t="s">
        <v>207</v>
      </c>
      <c r="I271" s="12"/>
    </row>
    <row r="272" spans="1:9" ht="52.5" customHeight="1">
      <c r="A272" s="37"/>
      <c r="B272" s="37"/>
      <c r="C272" s="1" t="s">
        <v>316</v>
      </c>
      <c r="D272" s="12" t="s">
        <v>317</v>
      </c>
      <c r="E272" s="12">
        <v>2240</v>
      </c>
      <c r="F272" s="33">
        <f>51000+892.08-586.28</f>
        <v>51305.8</v>
      </c>
      <c r="G272" s="12" t="s">
        <v>202</v>
      </c>
      <c r="H272" s="12" t="s">
        <v>207</v>
      </c>
      <c r="I272" s="12" t="s">
        <v>717</v>
      </c>
    </row>
    <row r="273" spans="1:9" ht="52.5" customHeight="1">
      <c r="A273" s="37"/>
      <c r="B273" s="37"/>
      <c r="C273" s="1" t="s">
        <v>318</v>
      </c>
      <c r="D273" s="12" t="s">
        <v>317</v>
      </c>
      <c r="E273" s="12">
        <v>2240</v>
      </c>
      <c r="F273" s="33">
        <v>2400</v>
      </c>
      <c r="G273" s="12" t="s">
        <v>202</v>
      </c>
      <c r="H273" s="12" t="s">
        <v>207</v>
      </c>
      <c r="I273" s="12"/>
    </row>
    <row r="274" spans="1:9" ht="108" customHeight="1">
      <c r="A274" s="37"/>
      <c r="B274" s="37"/>
      <c r="C274" s="1" t="s">
        <v>319</v>
      </c>
      <c r="D274" s="12" t="s">
        <v>320</v>
      </c>
      <c r="E274" s="12">
        <v>2240</v>
      </c>
      <c r="F274" s="33">
        <v>1000</v>
      </c>
      <c r="G274" s="12" t="s">
        <v>185</v>
      </c>
      <c r="H274" s="52" t="s">
        <v>207</v>
      </c>
      <c r="I274" s="15"/>
    </row>
    <row r="275" spans="1:9" ht="118.5" customHeight="1">
      <c r="A275" s="37"/>
      <c r="B275" s="37"/>
      <c r="C275" s="1" t="s">
        <v>321</v>
      </c>
      <c r="D275" s="12" t="s">
        <v>322</v>
      </c>
      <c r="E275" s="12">
        <v>2240</v>
      </c>
      <c r="F275" s="33">
        <v>32118</v>
      </c>
      <c r="G275" s="12" t="s">
        <v>202</v>
      </c>
      <c r="H275" s="52" t="s">
        <v>310</v>
      </c>
      <c r="I275" s="15"/>
    </row>
    <row r="276" spans="1:9" ht="81" customHeight="1">
      <c r="A276" s="37"/>
      <c r="B276" s="37"/>
      <c r="C276" s="1" t="s">
        <v>777</v>
      </c>
      <c r="D276" s="12" t="s">
        <v>323</v>
      </c>
      <c r="E276" s="12">
        <v>2240</v>
      </c>
      <c r="F276" s="33">
        <v>9449</v>
      </c>
      <c r="G276" s="12" t="s">
        <v>202</v>
      </c>
      <c r="H276" s="52" t="s">
        <v>207</v>
      </c>
      <c r="I276" s="15"/>
    </row>
    <row r="277" spans="1:9" ht="81" customHeight="1">
      <c r="A277" s="37"/>
      <c r="B277" s="37"/>
      <c r="C277" s="1" t="s">
        <v>778</v>
      </c>
      <c r="D277" s="12" t="s">
        <v>323</v>
      </c>
      <c r="E277" s="12">
        <v>2240</v>
      </c>
      <c r="F277" s="33">
        <f>3500+14.54+15.1</f>
        <v>3529.64</v>
      </c>
      <c r="G277" s="12" t="s">
        <v>185</v>
      </c>
      <c r="H277" s="12" t="s">
        <v>207</v>
      </c>
      <c r="I277" s="12" t="s">
        <v>732</v>
      </c>
    </row>
    <row r="278" spans="1:9" ht="81" customHeight="1">
      <c r="A278" s="37"/>
      <c r="B278" s="37"/>
      <c r="C278" s="13" t="s">
        <v>378</v>
      </c>
      <c r="D278" s="13" t="s">
        <v>593</v>
      </c>
      <c r="E278" s="13">
        <v>2240</v>
      </c>
      <c r="F278" s="16">
        <v>1530.59</v>
      </c>
      <c r="G278" s="18" t="s">
        <v>202</v>
      </c>
      <c r="H278" s="18" t="s">
        <v>585</v>
      </c>
      <c r="I278" s="13" t="s">
        <v>605</v>
      </c>
    </row>
    <row r="279" spans="1:9" ht="81" customHeight="1">
      <c r="A279" s="37"/>
      <c r="B279" s="37"/>
      <c r="C279" s="13" t="s">
        <v>378</v>
      </c>
      <c r="D279" s="13" t="s">
        <v>594</v>
      </c>
      <c r="E279" s="13">
        <v>2240</v>
      </c>
      <c r="F279" s="16">
        <f>975.93+2968.32</f>
        <v>3944.25</v>
      </c>
      <c r="G279" s="18" t="s">
        <v>202</v>
      </c>
      <c r="H279" s="18" t="s">
        <v>585</v>
      </c>
      <c r="I279" s="13" t="s">
        <v>713</v>
      </c>
    </row>
    <row r="280" spans="1:9" ht="116.25" customHeight="1">
      <c r="A280" s="37"/>
      <c r="B280" s="37"/>
      <c r="C280" s="1" t="s">
        <v>324</v>
      </c>
      <c r="D280" s="12" t="s">
        <v>325</v>
      </c>
      <c r="E280" s="12">
        <v>2240</v>
      </c>
      <c r="F280" s="33">
        <f>1200+2400</f>
        <v>3600</v>
      </c>
      <c r="G280" s="12" t="s">
        <v>185</v>
      </c>
      <c r="H280" s="52" t="s">
        <v>207</v>
      </c>
      <c r="I280" s="12" t="s">
        <v>542</v>
      </c>
    </row>
    <row r="281" spans="1:9" ht="94.5" customHeight="1">
      <c r="A281" s="37"/>
      <c r="B281" s="37"/>
      <c r="C281" s="1" t="s">
        <v>326</v>
      </c>
      <c r="D281" s="12" t="s">
        <v>327</v>
      </c>
      <c r="E281" s="12">
        <v>2240</v>
      </c>
      <c r="F281" s="33">
        <v>0</v>
      </c>
      <c r="G281" s="12" t="s">
        <v>185</v>
      </c>
      <c r="H281" s="12" t="s">
        <v>328</v>
      </c>
      <c r="I281" s="34" t="s">
        <v>381</v>
      </c>
    </row>
    <row r="282" spans="1:9" ht="121.5" customHeight="1">
      <c r="A282" s="37"/>
      <c r="B282" s="37"/>
      <c r="C282" s="1" t="s">
        <v>353</v>
      </c>
      <c r="D282" s="12" t="s">
        <v>352</v>
      </c>
      <c r="E282" s="12">
        <v>2240</v>
      </c>
      <c r="F282" s="33">
        <v>50000</v>
      </c>
      <c r="G282" s="12" t="s">
        <v>202</v>
      </c>
      <c r="H282" s="12" t="s">
        <v>350</v>
      </c>
      <c r="I282" s="24" t="s">
        <v>351</v>
      </c>
    </row>
    <row r="283" spans="1:9" ht="140.25" customHeight="1">
      <c r="A283" s="37"/>
      <c r="B283" s="37"/>
      <c r="C283" s="1" t="s">
        <v>356</v>
      </c>
      <c r="D283" s="12" t="s">
        <v>355</v>
      </c>
      <c r="E283" s="12">
        <v>2240</v>
      </c>
      <c r="F283" s="33">
        <f>50000-42476.92</f>
        <v>7523.080000000002</v>
      </c>
      <c r="G283" s="12" t="s">
        <v>202</v>
      </c>
      <c r="H283" s="12" t="s">
        <v>350</v>
      </c>
      <c r="I283" s="24" t="s">
        <v>391</v>
      </c>
    </row>
    <row r="284" spans="1:9" ht="140.25" customHeight="1">
      <c r="A284" s="37"/>
      <c r="B284" s="37"/>
      <c r="C284" s="30" t="s">
        <v>356</v>
      </c>
      <c r="D284" s="13" t="s">
        <v>355</v>
      </c>
      <c r="E284" s="13">
        <v>2240</v>
      </c>
      <c r="F284" s="16">
        <v>27891.41</v>
      </c>
      <c r="G284" s="13" t="s">
        <v>202</v>
      </c>
      <c r="H284" s="13" t="s">
        <v>585</v>
      </c>
      <c r="I284" s="13" t="s">
        <v>768</v>
      </c>
    </row>
    <row r="285" spans="1:9" ht="121.5" customHeight="1">
      <c r="A285" s="37"/>
      <c r="B285" s="37"/>
      <c r="C285" s="1" t="s">
        <v>357</v>
      </c>
      <c r="D285" s="12" t="s">
        <v>359</v>
      </c>
      <c r="E285" s="12">
        <v>2240</v>
      </c>
      <c r="F285" s="33">
        <v>5000</v>
      </c>
      <c r="G285" s="12" t="s">
        <v>358</v>
      </c>
      <c r="H285" s="12" t="s">
        <v>350</v>
      </c>
      <c r="I285" s="23" t="s">
        <v>381</v>
      </c>
    </row>
    <row r="286" spans="1:9" ht="114" customHeight="1">
      <c r="A286" s="37"/>
      <c r="B286" s="37"/>
      <c r="C286" s="1" t="s">
        <v>361</v>
      </c>
      <c r="D286" s="12" t="s">
        <v>360</v>
      </c>
      <c r="E286" s="12">
        <v>2240</v>
      </c>
      <c r="F286" s="33">
        <f>10000-580.99-3886.98-1617</f>
        <v>3915.0300000000007</v>
      </c>
      <c r="G286" s="12" t="s">
        <v>202</v>
      </c>
      <c r="H286" s="12" t="s">
        <v>350</v>
      </c>
      <c r="I286" s="23" t="s">
        <v>541</v>
      </c>
    </row>
    <row r="287" spans="1:9" ht="114" customHeight="1">
      <c r="A287" s="37"/>
      <c r="B287" s="37"/>
      <c r="C287" s="1" t="s">
        <v>423</v>
      </c>
      <c r="D287" s="12" t="s">
        <v>401</v>
      </c>
      <c r="E287" s="12">
        <v>2240</v>
      </c>
      <c r="F287" s="33">
        <v>283.9</v>
      </c>
      <c r="G287" s="12" t="s">
        <v>358</v>
      </c>
      <c r="H287" s="12" t="s">
        <v>297</v>
      </c>
      <c r="I287" s="23" t="s">
        <v>421</v>
      </c>
    </row>
    <row r="288" spans="1:9" ht="114" customHeight="1">
      <c r="A288" s="37"/>
      <c r="B288" s="37"/>
      <c r="C288" s="30" t="s">
        <v>759</v>
      </c>
      <c r="D288" s="13" t="s">
        <v>401</v>
      </c>
      <c r="E288" s="13">
        <v>2240</v>
      </c>
      <c r="F288" s="16">
        <v>19557.89</v>
      </c>
      <c r="G288" s="13" t="s">
        <v>202</v>
      </c>
      <c r="H288" s="13" t="s">
        <v>585</v>
      </c>
      <c r="I288" s="13" t="s">
        <v>768</v>
      </c>
    </row>
    <row r="289" spans="1:9" ht="114" customHeight="1">
      <c r="A289" s="37"/>
      <c r="B289" s="37"/>
      <c r="C289" s="1" t="s">
        <v>424</v>
      </c>
      <c r="D289" s="12" t="s">
        <v>425</v>
      </c>
      <c r="E289" s="12">
        <v>2240</v>
      </c>
      <c r="F289" s="33">
        <v>1000</v>
      </c>
      <c r="G289" s="12" t="s">
        <v>358</v>
      </c>
      <c r="H289" s="12" t="s">
        <v>297</v>
      </c>
      <c r="I289" s="23" t="s">
        <v>421</v>
      </c>
    </row>
    <row r="290" spans="1:9" ht="114" customHeight="1">
      <c r="A290" s="37"/>
      <c r="B290" s="37"/>
      <c r="C290" s="1" t="s">
        <v>384</v>
      </c>
      <c r="D290" s="12" t="s">
        <v>383</v>
      </c>
      <c r="E290" s="12">
        <v>2240</v>
      </c>
      <c r="F290" s="33">
        <f>580.99+11032</f>
        <v>11612.99</v>
      </c>
      <c r="G290" s="12" t="s">
        <v>358</v>
      </c>
      <c r="H290" s="12" t="s">
        <v>277</v>
      </c>
      <c r="I290" s="23" t="s">
        <v>392</v>
      </c>
    </row>
    <row r="291" spans="1:9" ht="126.75" customHeight="1">
      <c r="A291" s="37"/>
      <c r="B291" s="37"/>
      <c r="C291" s="1" t="s">
        <v>394</v>
      </c>
      <c r="D291" s="12" t="s">
        <v>393</v>
      </c>
      <c r="E291" s="12">
        <v>2240</v>
      </c>
      <c r="F291" s="33">
        <v>6930.65</v>
      </c>
      <c r="G291" s="12" t="s">
        <v>358</v>
      </c>
      <c r="H291" s="12" t="s">
        <v>277</v>
      </c>
      <c r="I291" s="23" t="s">
        <v>385</v>
      </c>
    </row>
    <row r="292" spans="1:9" ht="126.75" customHeight="1">
      <c r="A292" s="37"/>
      <c r="B292" s="37"/>
      <c r="C292" s="13" t="s">
        <v>394</v>
      </c>
      <c r="D292" s="13" t="s">
        <v>393</v>
      </c>
      <c r="E292" s="13">
        <v>2240</v>
      </c>
      <c r="F292" s="16">
        <v>1242.07</v>
      </c>
      <c r="G292" s="13" t="s">
        <v>358</v>
      </c>
      <c r="H292" s="18" t="s">
        <v>585</v>
      </c>
      <c r="I292" s="13" t="s">
        <v>779</v>
      </c>
    </row>
    <row r="293" spans="1:9" ht="100.5" customHeight="1">
      <c r="A293" s="37"/>
      <c r="B293" s="37"/>
      <c r="C293" s="1" t="s">
        <v>363</v>
      </c>
      <c r="D293" s="12" t="s">
        <v>362</v>
      </c>
      <c r="E293" s="12">
        <v>2240</v>
      </c>
      <c r="F293" s="33">
        <v>52375.35</v>
      </c>
      <c r="G293" s="12" t="s">
        <v>202</v>
      </c>
      <c r="H293" s="12" t="s">
        <v>350</v>
      </c>
      <c r="I293" s="23" t="s">
        <v>381</v>
      </c>
    </row>
    <row r="294" spans="1:9" ht="126.75" customHeight="1">
      <c r="A294" s="37"/>
      <c r="B294" s="37"/>
      <c r="C294" s="1" t="s">
        <v>365</v>
      </c>
      <c r="D294" s="12" t="s">
        <v>364</v>
      </c>
      <c r="E294" s="12">
        <v>2240</v>
      </c>
      <c r="F294" s="33">
        <v>0</v>
      </c>
      <c r="G294" s="12" t="s">
        <v>202</v>
      </c>
      <c r="H294" s="12" t="s">
        <v>350</v>
      </c>
      <c r="I294" s="23" t="s">
        <v>388</v>
      </c>
    </row>
    <row r="295" spans="1:9" ht="77.25" customHeight="1">
      <c r="A295" s="37"/>
      <c r="B295" s="37"/>
      <c r="C295" s="1" t="s">
        <v>367</v>
      </c>
      <c r="D295" s="12" t="s">
        <v>366</v>
      </c>
      <c r="E295" s="12">
        <v>2240</v>
      </c>
      <c r="F295" s="33">
        <f>10200+1970</f>
        <v>12170</v>
      </c>
      <c r="G295" s="12" t="s">
        <v>185</v>
      </c>
      <c r="H295" s="12" t="s">
        <v>350</v>
      </c>
      <c r="I295" s="23" t="s">
        <v>422</v>
      </c>
    </row>
    <row r="296" spans="1:9" ht="99" customHeight="1">
      <c r="A296" s="37"/>
      <c r="B296" s="37"/>
      <c r="C296" s="1" t="s">
        <v>356</v>
      </c>
      <c r="D296" s="12" t="s">
        <v>354</v>
      </c>
      <c r="E296" s="12">
        <v>2240</v>
      </c>
      <c r="F296" s="33">
        <v>89800</v>
      </c>
      <c r="G296" s="12" t="s">
        <v>202</v>
      </c>
      <c r="H296" s="12" t="s">
        <v>350</v>
      </c>
      <c r="I296" s="23" t="s">
        <v>381</v>
      </c>
    </row>
    <row r="297" spans="1:9" ht="99" customHeight="1">
      <c r="A297" s="37"/>
      <c r="B297" s="37"/>
      <c r="C297" s="1" t="s">
        <v>374</v>
      </c>
      <c r="D297" s="12" t="s">
        <v>373</v>
      </c>
      <c r="E297" s="12">
        <v>2240</v>
      </c>
      <c r="F297" s="33">
        <v>2260</v>
      </c>
      <c r="G297" s="12" t="s">
        <v>185</v>
      </c>
      <c r="H297" s="12" t="s">
        <v>277</v>
      </c>
      <c r="I297" s="23" t="s">
        <v>368</v>
      </c>
    </row>
    <row r="298" spans="1:9" ht="93" customHeight="1">
      <c r="A298" s="37"/>
      <c r="B298" s="37"/>
      <c r="C298" s="1" t="s">
        <v>376</v>
      </c>
      <c r="D298" s="12" t="s">
        <v>375</v>
      </c>
      <c r="E298" s="12">
        <v>2240</v>
      </c>
      <c r="F298" s="33">
        <f>8980+633.08-1675.08</f>
        <v>7938</v>
      </c>
      <c r="G298" s="12" t="s">
        <v>185</v>
      </c>
      <c r="H298" s="12" t="s">
        <v>277</v>
      </c>
      <c r="I298" s="23" t="s">
        <v>540</v>
      </c>
    </row>
    <row r="299" spans="1:9" ht="84" customHeight="1">
      <c r="A299" s="37"/>
      <c r="B299" s="37"/>
      <c r="C299" s="1" t="s">
        <v>378</v>
      </c>
      <c r="D299" s="12" t="s">
        <v>377</v>
      </c>
      <c r="E299" s="12">
        <v>2240</v>
      </c>
      <c r="F299" s="33">
        <v>14100</v>
      </c>
      <c r="G299" s="12" t="s">
        <v>185</v>
      </c>
      <c r="H299" s="12" t="s">
        <v>277</v>
      </c>
      <c r="I299" s="23" t="s">
        <v>368</v>
      </c>
    </row>
    <row r="300" spans="1:9" ht="76.5" customHeight="1">
      <c r="A300" s="37"/>
      <c r="B300" s="37"/>
      <c r="C300" s="1" t="s">
        <v>380</v>
      </c>
      <c r="D300" s="12" t="s">
        <v>379</v>
      </c>
      <c r="E300" s="12">
        <v>2240</v>
      </c>
      <c r="F300" s="33">
        <v>4322</v>
      </c>
      <c r="G300" s="12" t="s">
        <v>185</v>
      </c>
      <c r="H300" s="12" t="s">
        <v>277</v>
      </c>
      <c r="I300" s="23" t="s">
        <v>368</v>
      </c>
    </row>
    <row r="301" spans="1:9" ht="120.75" customHeight="1">
      <c r="A301" s="37"/>
      <c r="B301" s="37"/>
      <c r="C301" s="1" t="s">
        <v>321</v>
      </c>
      <c r="D301" s="12" t="s">
        <v>402</v>
      </c>
      <c r="E301" s="12">
        <v>2240</v>
      </c>
      <c r="F301" s="33">
        <v>10706</v>
      </c>
      <c r="G301" s="12" t="s">
        <v>202</v>
      </c>
      <c r="H301" s="12" t="s">
        <v>277</v>
      </c>
      <c r="I301" s="23" t="s">
        <v>395</v>
      </c>
    </row>
    <row r="302" spans="1:9" ht="120.75" customHeight="1">
      <c r="A302" s="37"/>
      <c r="B302" s="37"/>
      <c r="C302" s="1" t="s">
        <v>397</v>
      </c>
      <c r="D302" s="12" t="s">
        <v>396</v>
      </c>
      <c r="E302" s="12">
        <v>2240</v>
      </c>
      <c r="F302" s="33">
        <v>16500</v>
      </c>
      <c r="G302" s="12" t="s">
        <v>202</v>
      </c>
      <c r="H302" s="12" t="s">
        <v>277</v>
      </c>
      <c r="I302" s="23" t="s">
        <v>395</v>
      </c>
    </row>
    <row r="303" spans="1:9" ht="118.5" customHeight="1">
      <c r="A303" s="37"/>
      <c r="B303" s="37"/>
      <c r="C303" s="1" t="s">
        <v>311</v>
      </c>
      <c r="D303" s="12" t="s">
        <v>398</v>
      </c>
      <c r="E303" s="12">
        <v>2240</v>
      </c>
      <c r="F303" s="33">
        <v>1650</v>
      </c>
      <c r="G303" s="12" t="s">
        <v>358</v>
      </c>
      <c r="H303" s="12" t="s">
        <v>277</v>
      </c>
      <c r="I303" s="23" t="s">
        <v>395</v>
      </c>
    </row>
    <row r="304" spans="1:9" ht="118.5" customHeight="1">
      <c r="A304" s="37"/>
      <c r="B304" s="37"/>
      <c r="C304" s="1" t="s">
        <v>399</v>
      </c>
      <c r="D304" s="12" t="s">
        <v>401</v>
      </c>
      <c r="E304" s="12">
        <v>2240</v>
      </c>
      <c r="F304" s="33">
        <v>2536</v>
      </c>
      <c r="G304" s="12" t="s">
        <v>202</v>
      </c>
      <c r="H304" s="12" t="s">
        <v>277</v>
      </c>
      <c r="I304" s="23" t="s">
        <v>395</v>
      </c>
    </row>
    <row r="305" spans="1:9" ht="118.5" customHeight="1">
      <c r="A305" s="37"/>
      <c r="B305" s="37"/>
      <c r="C305" s="1" t="s">
        <v>403</v>
      </c>
      <c r="D305" s="12" t="s">
        <v>400</v>
      </c>
      <c r="E305" s="12">
        <v>2240</v>
      </c>
      <c r="F305" s="33">
        <v>2506.92</v>
      </c>
      <c r="G305" s="12" t="s">
        <v>358</v>
      </c>
      <c r="H305" s="12" t="s">
        <v>277</v>
      </c>
      <c r="I305" s="23" t="s">
        <v>395</v>
      </c>
    </row>
    <row r="306" spans="1:9" ht="118.5" customHeight="1">
      <c r="A306" s="37"/>
      <c r="B306" s="37"/>
      <c r="C306" s="1" t="s">
        <v>405</v>
      </c>
      <c r="D306" s="12" t="s">
        <v>404</v>
      </c>
      <c r="E306" s="12">
        <v>2240</v>
      </c>
      <c r="F306" s="33">
        <v>329</v>
      </c>
      <c r="G306" s="12" t="s">
        <v>358</v>
      </c>
      <c r="H306" s="12" t="s">
        <v>277</v>
      </c>
      <c r="I306" s="23" t="s">
        <v>395</v>
      </c>
    </row>
    <row r="307" spans="1:9" ht="118.5" customHeight="1">
      <c r="A307" s="37"/>
      <c r="B307" s="37"/>
      <c r="C307" s="1" t="s">
        <v>407</v>
      </c>
      <c r="D307" s="12" t="s">
        <v>406</v>
      </c>
      <c r="E307" s="12">
        <v>2240</v>
      </c>
      <c r="F307" s="33">
        <v>1249</v>
      </c>
      <c r="G307" s="12" t="s">
        <v>358</v>
      </c>
      <c r="H307" s="12" t="s">
        <v>277</v>
      </c>
      <c r="I307" s="23" t="s">
        <v>395</v>
      </c>
    </row>
    <row r="308" spans="1:9" ht="118.5" customHeight="1">
      <c r="A308" s="37"/>
      <c r="B308" s="37"/>
      <c r="C308" s="1" t="s">
        <v>409</v>
      </c>
      <c r="D308" s="12" t="s">
        <v>408</v>
      </c>
      <c r="E308" s="12">
        <v>2240</v>
      </c>
      <c r="F308" s="33">
        <v>7000</v>
      </c>
      <c r="G308" s="12" t="s">
        <v>358</v>
      </c>
      <c r="H308" s="12" t="s">
        <v>277</v>
      </c>
      <c r="I308" s="23" t="s">
        <v>395</v>
      </c>
    </row>
    <row r="309" spans="1:9" ht="101.25" customHeight="1">
      <c r="A309" s="37"/>
      <c r="B309" s="37"/>
      <c r="C309" s="1" t="s">
        <v>363</v>
      </c>
      <c r="D309" s="12" t="s">
        <v>410</v>
      </c>
      <c r="E309" s="12">
        <v>2240</v>
      </c>
      <c r="F309" s="33">
        <v>33581.99</v>
      </c>
      <c r="G309" s="12" t="s">
        <v>202</v>
      </c>
      <c r="H309" s="12" t="s">
        <v>277</v>
      </c>
      <c r="I309" s="23" t="s">
        <v>633</v>
      </c>
    </row>
    <row r="310" spans="1:9" ht="114.75" customHeight="1">
      <c r="A310" s="37"/>
      <c r="B310" s="37"/>
      <c r="C310" s="1" t="s">
        <v>321</v>
      </c>
      <c r="D310" s="12" t="s">
        <v>480</v>
      </c>
      <c r="E310" s="12">
        <v>2240</v>
      </c>
      <c r="F310" s="33">
        <v>85648</v>
      </c>
      <c r="G310" s="22" t="s">
        <v>202</v>
      </c>
      <c r="H310" s="22" t="s">
        <v>427</v>
      </c>
      <c r="I310" s="23" t="s">
        <v>428</v>
      </c>
    </row>
    <row r="311" spans="1:9" ht="101.25" customHeight="1">
      <c r="A311" s="37"/>
      <c r="B311" s="37"/>
      <c r="C311" s="1" t="s">
        <v>397</v>
      </c>
      <c r="D311" s="12" t="s">
        <v>396</v>
      </c>
      <c r="E311" s="12">
        <v>2240</v>
      </c>
      <c r="F311" s="33">
        <v>132000</v>
      </c>
      <c r="G311" s="22" t="s">
        <v>202</v>
      </c>
      <c r="H311" s="22" t="s">
        <v>427</v>
      </c>
      <c r="I311" s="23" t="s">
        <v>428</v>
      </c>
    </row>
    <row r="312" spans="1:9" ht="101.25" customHeight="1">
      <c r="A312" s="37"/>
      <c r="B312" s="37"/>
      <c r="C312" s="1" t="s">
        <v>311</v>
      </c>
      <c r="D312" s="12" t="s">
        <v>398</v>
      </c>
      <c r="E312" s="12">
        <v>2240</v>
      </c>
      <c r="F312" s="33">
        <v>13200</v>
      </c>
      <c r="G312" s="22" t="s">
        <v>358</v>
      </c>
      <c r="H312" s="22" t="s">
        <v>427</v>
      </c>
      <c r="I312" s="23" t="s">
        <v>428</v>
      </c>
    </row>
    <row r="313" spans="1:9" ht="111.75" customHeight="1">
      <c r="A313" s="37"/>
      <c r="B313" s="37"/>
      <c r="C313" s="1" t="s">
        <v>399</v>
      </c>
      <c r="D313" s="12" t="s">
        <v>481</v>
      </c>
      <c r="E313" s="12">
        <v>2240</v>
      </c>
      <c r="F313" s="33">
        <v>20288</v>
      </c>
      <c r="G313" s="22" t="s">
        <v>202</v>
      </c>
      <c r="H313" s="22" t="s">
        <v>427</v>
      </c>
      <c r="I313" s="23" t="s">
        <v>428</v>
      </c>
    </row>
    <row r="314" spans="1:9" ht="114" customHeight="1">
      <c r="A314" s="37"/>
      <c r="B314" s="37"/>
      <c r="C314" s="1" t="s">
        <v>403</v>
      </c>
      <c r="D314" s="12" t="s">
        <v>400</v>
      </c>
      <c r="E314" s="12">
        <v>2240</v>
      </c>
      <c r="F314" s="33">
        <v>20055.36</v>
      </c>
      <c r="G314" s="22" t="s">
        <v>358</v>
      </c>
      <c r="H314" s="22" t="s">
        <v>427</v>
      </c>
      <c r="I314" s="23" t="s">
        <v>428</v>
      </c>
    </row>
    <row r="315" spans="1:9" ht="101.25" customHeight="1">
      <c r="A315" s="37"/>
      <c r="B315" s="37"/>
      <c r="C315" s="1" t="s">
        <v>483</v>
      </c>
      <c r="D315" s="12" t="s">
        <v>482</v>
      </c>
      <c r="E315" s="12">
        <v>2240</v>
      </c>
      <c r="F315" s="33">
        <v>16967</v>
      </c>
      <c r="G315" s="22" t="s">
        <v>202</v>
      </c>
      <c r="H315" s="22" t="s">
        <v>427</v>
      </c>
      <c r="I315" s="23" t="s">
        <v>428</v>
      </c>
    </row>
    <row r="316" spans="1:9" ht="101.25" customHeight="1">
      <c r="A316" s="37"/>
      <c r="B316" s="37"/>
      <c r="C316" s="1" t="s">
        <v>484</v>
      </c>
      <c r="D316" s="12" t="s">
        <v>379</v>
      </c>
      <c r="E316" s="12">
        <v>2240</v>
      </c>
      <c r="F316" s="33">
        <v>300</v>
      </c>
      <c r="G316" s="22" t="s">
        <v>202</v>
      </c>
      <c r="H316" s="22" t="s">
        <v>427</v>
      </c>
      <c r="I316" s="23" t="s">
        <v>428</v>
      </c>
    </row>
    <row r="317" spans="1:9" ht="101.25" customHeight="1">
      <c r="A317" s="37"/>
      <c r="B317" s="37"/>
      <c r="C317" s="1" t="s">
        <v>486</v>
      </c>
      <c r="D317" s="12" t="s">
        <v>485</v>
      </c>
      <c r="E317" s="12">
        <v>2240</v>
      </c>
      <c r="F317" s="33">
        <f>6264-4176</f>
        <v>2088</v>
      </c>
      <c r="G317" s="22" t="s">
        <v>202</v>
      </c>
      <c r="H317" s="22" t="s">
        <v>427</v>
      </c>
      <c r="I317" s="24" t="s">
        <v>710</v>
      </c>
    </row>
    <row r="318" spans="1:9" ht="101.25" customHeight="1">
      <c r="A318" s="37"/>
      <c r="B318" s="37"/>
      <c r="C318" s="1" t="s">
        <v>357</v>
      </c>
      <c r="D318" s="12" t="s">
        <v>487</v>
      </c>
      <c r="E318" s="12">
        <v>2240</v>
      </c>
      <c r="F318" s="33">
        <v>4650</v>
      </c>
      <c r="G318" s="22" t="s">
        <v>358</v>
      </c>
      <c r="H318" s="22" t="s">
        <v>427</v>
      </c>
      <c r="I318" s="23" t="s">
        <v>428</v>
      </c>
    </row>
    <row r="319" spans="1:9" ht="111" customHeight="1">
      <c r="A319" s="37"/>
      <c r="B319" s="37"/>
      <c r="C319" s="1" t="s">
        <v>356</v>
      </c>
      <c r="D319" s="12" t="s">
        <v>488</v>
      </c>
      <c r="E319" s="12">
        <v>2240</v>
      </c>
      <c r="F319" s="33">
        <v>90184.64</v>
      </c>
      <c r="G319" s="22" t="s">
        <v>202</v>
      </c>
      <c r="H319" s="22" t="s">
        <v>427</v>
      </c>
      <c r="I319" s="23" t="s">
        <v>428</v>
      </c>
    </row>
    <row r="320" spans="1:9" ht="87.75" customHeight="1">
      <c r="A320" s="37"/>
      <c r="B320" s="37"/>
      <c r="C320" s="1" t="s">
        <v>489</v>
      </c>
      <c r="D320" s="12" t="s">
        <v>375</v>
      </c>
      <c r="E320" s="12">
        <v>2240</v>
      </c>
      <c r="F320" s="33">
        <f>20700+580</f>
        <v>21280</v>
      </c>
      <c r="G320" s="22" t="s">
        <v>358</v>
      </c>
      <c r="H320" s="22" t="s">
        <v>427</v>
      </c>
      <c r="I320" s="23" t="s">
        <v>709</v>
      </c>
    </row>
    <row r="321" spans="1:9" ht="189" customHeight="1">
      <c r="A321" s="37"/>
      <c r="B321" s="37"/>
      <c r="C321" s="1" t="s">
        <v>491</v>
      </c>
      <c r="D321" s="12" t="s">
        <v>490</v>
      </c>
      <c r="E321" s="12">
        <v>2240</v>
      </c>
      <c r="F321" s="33">
        <f>120000-8312-28700-38510.65-11521.26</f>
        <v>32956.09</v>
      </c>
      <c r="G321" s="22" t="s">
        <v>202</v>
      </c>
      <c r="H321" s="22" t="s">
        <v>427</v>
      </c>
      <c r="I321" s="23" t="s">
        <v>13</v>
      </c>
    </row>
    <row r="322" spans="1:9" ht="79.5" customHeight="1">
      <c r="A322" s="37"/>
      <c r="B322" s="37"/>
      <c r="C322" s="13" t="s">
        <v>491</v>
      </c>
      <c r="D322" s="13" t="s">
        <v>490</v>
      </c>
      <c r="E322" s="13">
        <v>2240</v>
      </c>
      <c r="F322" s="16">
        <v>2251.41</v>
      </c>
      <c r="G322" s="18" t="s">
        <v>202</v>
      </c>
      <c r="H322" s="18" t="s">
        <v>585</v>
      </c>
      <c r="I322" s="13" t="s">
        <v>760</v>
      </c>
    </row>
    <row r="323" spans="1:9" ht="143.25" customHeight="1">
      <c r="A323" s="37"/>
      <c r="B323" s="37"/>
      <c r="C323" s="1" t="s">
        <v>623</v>
      </c>
      <c r="D323" s="12" t="s">
        <v>327</v>
      </c>
      <c r="E323" s="12">
        <v>2240</v>
      </c>
      <c r="F323" s="33">
        <v>0</v>
      </c>
      <c r="G323" s="22" t="s">
        <v>358</v>
      </c>
      <c r="H323" s="22" t="s">
        <v>617</v>
      </c>
      <c r="I323" s="23" t="s">
        <v>588</v>
      </c>
    </row>
    <row r="324" spans="1:9" ht="121.5" customHeight="1">
      <c r="A324" s="37"/>
      <c r="B324" s="37"/>
      <c r="C324" s="1" t="s">
        <v>623</v>
      </c>
      <c r="D324" s="12" t="s">
        <v>327</v>
      </c>
      <c r="E324" s="12">
        <v>2240</v>
      </c>
      <c r="F324" s="33">
        <v>0</v>
      </c>
      <c r="G324" s="22" t="s">
        <v>358</v>
      </c>
      <c r="H324" s="22" t="s">
        <v>617</v>
      </c>
      <c r="I324" s="23" t="s">
        <v>589</v>
      </c>
    </row>
    <row r="325" spans="1:9" ht="84.75" customHeight="1">
      <c r="A325" s="37"/>
      <c r="B325" s="37"/>
      <c r="C325" s="1" t="s">
        <v>624</v>
      </c>
      <c r="D325" s="12" t="s">
        <v>497</v>
      </c>
      <c r="E325" s="12">
        <v>2240</v>
      </c>
      <c r="F325" s="33">
        <v>2700</v>
      </c>
      <c r="G325" s="22" t="s">
        <v>202</v>
      </c>
      <c r="H325" s="22" t="s">
        <v>617</v>
      </c>
      <c r="I325" s="23" t="s">
        <v>618</v>
      </c>
    </row>
    <row r="326" spans="1:9" ht="76.5" customHeight="1">
      <c r="A326" s="37"/>
      <c r="B326" s="37"/>
      <c r="C326" s="1" t="s">
        <v>548</v>
      </c>
      <c r="D326" s="12" t="s">
        <v>551</v>
      </c>
      <c r="E326" s="12">
        <v>2240</v>
      </c>
      <c r="F326" s="33">
        <v>1080</v>
      </c>
      <c r="G326" s="22" t="s">
        <v>202</v>
      </c>
      <c r="H326" s="22" t="s">
        <v>549</v>
      </c>
      <c r="I326" s="23" t="s">
        <v>550</v>
      </c>
    </row>
    <row r="327" spans="1:9" ht="76.5" customHeight="1">
      <c r="A327" s="37"/>
      <c r="B327" s="37"/>
      <c r="C327" s="1" t="s">
        <v>548</v>
      </c>
      <c r="D327" s="12" t="s">
        <v>551</v>
      </c>
      <c r="E327" s="12">
        <v>2240</v>
      </c>
      <c r="F327" s="33">
        <v>1984</v>
      </c>
      <c r="G327" s="22" t="s">
        <v>202</v>
      </c>
      <c r="H327" s="22" t="s">
        <v>706</v>
      </c>
      <c r="I327" s="23" t="s">
        <v>15</v>
      </c>
    </row>
    <row r="328" spans="1:9" ht="87.75" customHeight="1">
      <c r="A328" s="37"/>
      <c r="B328" s="37"/>
      <c r="C328" s="1" t="s">
        <v>552</v>
      </c>
      <c r="D328" s="12" t="s">
        <v>327</v>
      </c>
      <c r="E328" s="12">
        <v>2240</v>
      </c>
      <c r="F328" s="33">
        <v>2232</v>
      </c>
      <c r="G328" s="22" t="s">
        <v>358</v>
      </c>
      <c r="H328" s="22" t="s">
        <v>549</v>
      </c>
      <c r="I328" s="23" t="s">
        <v>550</v>
      </c>
    </row>
    <row r="329" spans="1:9" ht="114" customHeight="1">
      <c r="A329" s="37"/>
      <c r="B329" s="37"/>
      <c r="C329" s="1" t="s">
        <v>554</v>
      </c>
      <c r="D329" s="12" t="s">
        <v>553</v>
      </c>
      <c r="E329" s="12">
        <v>2240</v>
      </c>
      <c r="F329" s="33">
        <f>5000+20000</f>
        <v>25000</v>
      </c>
      <c r="G329" s="22" t="s">
        <v>202</v>
      </c>
      <c r="H329" s="22" t="s">
        <v>549</v>
      </c>
      <c r="I329" s="23" t="s">
        <v>622</v>
      </c>
    </row>
    <row r="330" spans="1:9" ht="126" customHeight="1">
      <c r="A330" s="37"/>
      <c r="B330" s="37"/>
      <c r="C330" s="1" t="s">
        <v>493</v>
      </c>
      <c r="D330" s="12" t="s">
        <v>492</v>
      </c>
      <c r="E330" s="12">
        <v>2240</v>
      </c>
      <c r="F330" s="33">
        <f>10000+3250</f>
        <v>13250</v>
      </c>
      <c r="G330" s="22" t="s">
        <v>358</v>
      </c>
      <c r="H330" s="22" t="s">
        <v>427</v>
      </c>
      <c r="I330" s="23" t="s">
        <v>14</v>
      </c>
    </row>
    <row r="331" spans="1:9" ht="101.25" customHeight="1">
      <c r="A331" s="37"/>
      <c r="B331" s="37"/>
      <c r="C331" s="1" t="s">
        <v>407</v>
      </c>
      <c r="D331" s="12" t="s">
        <v>494</v>
      </c>
      <c r="E331" s="12">
        <v>2240</v>
      </c>
      <c r="F331" s="33">
        <f>8743-4172.17</f>
        <v>4570.83</v>
      </c>
      <c r="G331" s="22" t="s">
        <v>358</v>
      </c>
      <c r="H331" s="22" t="s">
        <v>427</v>
      </c>
      <c r="I331" s="23" t="s">
        <v>709</v>
      </c>
    </row>
    <row r="332" spans="1:9" ht="101.25" customHeight="1">
      <c r="A332" s="37"/>
      <c r="B332" s="37"/>
      <c r="C332" s="1" t="s">
        <v>409</v>
      </c>
      <c r="D332" s="12" t="s">
        <v>495</v>
      </c>
      <c r="E332" s="12">
        <v>2240</v>
      </c>
      <c r="F332" s="33">
        <v>26000</v>
      </c>
      <c r="G332" s="22" t="s">
        <v>358</v>
      </c>
      <c r="H332" s="22" t="s">
        <v>427</v>
      </c>
      <c r="I332" s="23" t="s">
        <v>428</v>
      </c>
    </row>
    <row r="333" spans="1:9" ht="101.25" customHeight="1">
      <c r="A333" s="37"/>
      <c r="B333" s="37"/>
      <c r="C333" s="1" t="s">
        <v>374</v>
      </c>
      <c r="D333" s="12" t="s">
        <v>373</v>
      </c>
      <c r="E333" s="12">
        <v>2240</v>
      </c>
      <c r="F333" s="33">
        <v>20000</v>
      </c>
      <c r="G333" s="22" t="s">
        <v>358</v>
      </c>
      <c r="H333" s="22" t="s">
        <v>427</v>
      </c>
      <c r="I333" s="23" t="s">
        <v>428</v>
      </c>
    </row>
    <row r="334" spans="1:9" ht="112.5" customHeight="1">
      <c r="A334" s="37"/>
      <c r="B334" s="37"/>
      <c r="C334" s="1" t="s">
        <v>361</v>
      </c>
      <c r="D334" s="12" t="s">
        <v>496</v>
      </c>
      <c r="E334" s="12">
        <v>2240</v>
      </c>
      <c r="F334" s="33">
        <f>5000-3230</f>
        <v>1770</v>
      </c>
      <c r="G334" s="22" t="s">
        <v>358</v>
      </c>
      <c r="H334" s="22" t="s">
        <v>427</v>
      </c>
      <c r="I334" s="23" t="s">
        <v>634</v>
      </c>
    </row>
    <row r="335" spans="1:9" ht="112.5" customHeight="1">
      <c r="A335" s="37"/>
      <c r="B335" s="37"/>
      <c r="C335" s="1" t="s">
        <v>361</v>
      </c>
      <c r="D335" s="12" t="s">
        <v>496</v>
      </c>
      <c r="E335" s="12">
        <v>2240</v>
      </c>
      <c r="F335" s="33">
        <f>3230+4362</f>
        <v>7592</v>
      </c>
      <c r="G335" s="22" t="s">
        <v>358</v>
      </c>
      <c r="H335" s="22" t="s">
        <v>427</v>
      </c>
      <c r="I335" s="23" t="s">
        <v>116</v>
      </c>
    </row>
    <row r="336" spans="1:9" ht="148.5" customHeight="1">
      <c r="A336" s="37"/>
      <c r="B336" s="37"/>
      <c r="C336" s="1" t="s">
        <v>378</v>
      </c>
      <c r="D336" s="12" t="s">
        <v>497</v>
      </c>
      <c r="E336" s="12">
        <v>2240</v>
      </c>
      <c r="F336" s="33">
        <f>60000-11700.57-2396.7</f>
        <v>45902.73</v>
      </c>
      <c r="G336" s="22" t="s">
        <v>202</v>
      </c>
      <c r="H336" s="22" t="s">
        <v>427</v>
      </c>
      <c r="I336" s="23" t="s">
        <v>762</v>
      </c>
    </row>
    <row r="337" spans="1:9" ht="117" customHeight="1">
      <c r="A337" s="37"/>
      <c r="B337" s="37"/>
      <c r="C337" s="1" t="s">
        <v>356</v>
      </c>
      <c r="D337" s="12" t="s">
        <v>609</v>
      </c>
      <c r="E337" s="12">
        <v>2240</v>
      </c>
      <c r="F337" s="33">
        <v>2396.7</v>
      </c>
      <c r="G337" s="22" t="s">
        <v>202</v>
      </c>
      <c r="H337" s="22" t="s">
        <v>335</v>
      </c>
      <c r="I337" s="23" t="s">
        <v>763</v>
      </c>
    </row>
    <row r="338" spans="1:9" ht="153" customHeight="1">
      <c r="A338" s="37"/>
      <c r="B338" s="37"/>
      <c r="C338" s="1" t="s">
        <v>367</v>
      </c>
      <c r="D338" s="12" t="s">
        <v>498</v>
      </c>
      <c r="E338" s="12">
        <v>2240</v>
      </c>
      <c r="F338" s="33">
        <f>40000-4000-4362</f>
        <v>31638</v>
      </c>
      <c r="G338" s="22" t="s">
        <v>202</v>
      </c>
      <c r="H338" s="22" t="s">
        <v>427</v>
      </c>
      <c r="I338" s="23" t="s">
        <v>115</v>
      </c>
    </row>
    <row r="339" spans="1:9" ht="114" customHeight="1">
      <c r="A339" s="37"/>
      <c r="B339" s="37"/>
      <c r="C339" s="1" t="s">
        <v>356</v>
      </c>
      <c r="D339" s="12" t="s">
        <v>609</v>
      </c>
      <c r="E339" s="12">
        <v>2240</v>
      </c>
      <c r="F339" s="33">
        <v>14757.26</v>
      </c>
      <c r="G339" s="22" t="s">
        <v>202</v>
      </c>
      <c r="H339" s="22" t="s">
        <v>549</v>
      </c>
      <c r="I339" s="23" t="s">
        <v>610</v>
      </c>
    </row>
    <row r="340" spans="1:9" ht="81.75" customHeight="1">
      <c r="A340" s="37"/>
      <c r="B340" s="37"/>
      <c r="C340" s="1" t="s">
        <v>611</v>
      </c>
      <c r="D340" s="12" t="s">
        <v>377</v>
      </c>
      <c r="E340" s="12">
        <v>2240</v>
      </c>
      <c r="F340" s="33">
        <f>12000-3450</f>
        <v>8550</v>
      </c>
      <c r="G340" s="22" t="s">
        <v>358</v>
      </c>
      <c r="H340" s="22" t="s">
        <v>549</v>
      </c>
      <c r="I340" s="23" t="s">
        <v>635</v>
      </c>
    </row>
    <row r="341" spans="1:9" ht="69.75" customHeight="1">
      <c r="A341" s="37"/>
      <c r="B341" s="37"/>
      <c r="C341" s="1" t="s">
        <v>636</v>
      </c>
      <c r="D341" s="12" t="s">
        <v>375</v>
      </c>
      <c r="E341" s="12">
        <v>2240</v>
      </c>
      <c r="F341" s="33">
        <v>2600</v>
      </c>
      <c r="G341" s="22" t="s">
        <v>358</v>
      </c>
      <c r="H341" s="22" t="s">
        <v>637</v>
      </c>
      <c r="I341" s="23" t="s">
        <v>638</v>
      </c>
    </row>
    <row r="342" spans="1:9" ht="90" customHeight="1">
      <c r="A342" s="37"/>
      <c r="B342" s="37"/>
      <c r="C342" s="1" t="s">
        <v>612</v>
      </c>
      <c r="D342" s="12" t="s">
        <v>639</v>
      </c>
      <c r="E342" s="12">
        <v>2240</v>
      </c>
      <c r="F342" s="33">
        <v>850</v>
      </c>
      <c r="G342" s="22" t="s">
        <v>358</v>
      </c>
      <c r="H342" s="22" t="s">
        <v>637</v>
      </c>
      <c r="I342" s="23" t="s">
        <v>638</v>
      </c>
    </row>
    <row r="343" spans="1:9" ht="95.25" customHeight="1">
      <c r="A343" s="37"/>
      <c r="B343" s="37"/>
      <c r="C343" s="1" t="s">
        <v>612</v>
      </c>
      <c r="D343" s="12" t="s">
        <v>613</v>
      </c>
      <c r="E343" s="12">
        <v>2240</v>
      </c>
      <c r="F343" s="33">
        <v>5000</v>
      </c>
      <c r="G343" s="22" t="s">
        <v>358</v>
      </c>
      <c r="H343" s="22" t="s">
        <v>549</v>
      </c>
      <c r="I343" s="23" t="s">
        <v>610</v>
      </c>
    </row>
    <row r="344" spans="1:9" ht="94.5">
      <c r="A344" s="37"/>
      <c r="B344" s="37"/>
      <c r="C344" s="1" t="s">
        <v>663</v>
      </c>
      <c r="D344" s="12" t="s">
        <v>662</v>
      </c>
      <c r="E344" s="12">
        <v>2240</v>
      </c>
      <c r="F344" s="33">
        <f>150+10.65</f>
        <v>160.65</v>
      </c>
      <c r="G344" s="22" t="s">
        <v>202</v>
      </c>
      <c r="H344" s="22" t="s">
        <v>637</v>
      </c>
      <c r="I344" s="24" t="s">
        <v>688</v>
      </c>
    </row>
    <row r="345" spans="1:9" ht="90" customHeight="1">
      <c r="A345" s="37"/>
      <c r="B345" s="37"/>
      <c r="C345" s="1" t="s">
        <v>316</v>
      </c>
      <c r="D345" s="12" t="s">
        <v>662</v>
      </c>
      <c r="E345" s="12">
        <v>2240</v>
      </c>
      <c r="F345" s="33">
        <f>8920.8+851.02</f>
        <v>9771.82</v>
      </c>
      <c r="G345" s="22" t="s">
        <v>202</v>
      </c>
      <c r="H345" s="22" t="s">
        <v>637</v>
      </c>
      <c r="I345" s="23" t="s">
        <v>7</v>
      </c>
    </row>
    <row r="346" spans="1:9" ht="82.5" customHeight="1">
      <c r="A346" s="37"/>
      <c r="B346" s="37"/>
      <c r="C346" s="1" t="s">
        <v>405</v>
      </c>
      <c r="D346" s="12" t="s">
        <v>665</v>
      </c>
      <c r="E346" s="12">
        <v>2240</v>
      </c>
      <c r="F346" s="33">
        <v>2520</v>
      </c>
      <c r="G346" s="22" t="s">
        <v>358</v>
      </c>
      <c r="H346" s="22" t="s">
        <v>637</v>
      </c>
      <c r="I346" s="23" t="s">
        <v>664</v>
      </c>
    </row>
    <row r="347" spans="1:9" ht="82.5" customHeight="1">
      <c r="A347" s="37"/>
      <c r="B347" s="37"/>
      <c r="C347" s="1" t="s">
        <v>666</v>
      </c>
      <c r="D347" s="12" t="s">
        <v>487</v>
      </c>
      <c r="E347" s="12">
        <v>2240</v>
      </c>
      <c r="F347" s="33">
        <f>5000+350</f>
        <v>5350</v>
      </c>
      <c r="G347" s="22" t="s">
        <v>358</v>
      </c>
      <c r="H347" s="22" t="s">
        <v>637</v>
      </c>
      <c r="I347" s="23" t="s">
        <v>721</v>
      </c>
    </row>
    <row r="348" spans="1:9" ht="99.75" customHeight="1">
      <c r="A348" s="37"/>
      <c r="B348" s="37"/>
      <c r="C348" s="1" t="s">
        <v>668</v>
      </c>
      <c r="D348" s="12" t="s">
        <v>667</v>
      </c>
      <c r="E348" s="12">
        <v>2240</v>
      </c>
      <c r="F348" s="33">
        <v>1800</v>
      </c>
      <c r="G348" s="22" t="s">
        <v>358</v>
      </c>
      <c r="H348" s="22" t="s">
        <v>637</v>
      </c>
      <c r="I348" s="23" t="s">
        <v>664</v>
      </c>
    </row>
    <row r="349" spans="1:9" ht="129" customHeight="1">
      <c r="A349" s="37"/>
      <c r="B349" s="37"/>
      <c r="C349" s="1" t="s">
        <v>394</v>
      </c>
      <c r="D349" s="12" t="s">
        <v>128</v>
      </c>
      <c r="E349" s="12">
        <v>2240</v>
      </c>
      <c r="F349" s="33">
        <f>5000-250</f>
        <v>4750</v>
      </c>
      <c r="G349" s="22" t="s">
        <v>358</v>
      </c>
      <c r="H349" s="22" t="s">
        <v>637</v>
      </c>
      <c r="I349" s="23" t="s">
        <v>130</v>
      </c>
    </row>
    <row r="350" spans="1:9" ht="84" customHeight="1">
      <c r="A350" s="37"/>
      <c r="B350" s="37"/>
      <c r="C350" s="1" t="s">
        <v>484</v>
      </c>
      <c r="D350" s="12" t="s">
        <v>127</v>
      </c>
      <c r="E350" s="12">
        <v>2240</v>
      </c>
      <c r="F350" s="33">
        <v>250</v>
      </c>
      <c r="G350" s="22" t="s">
        <v>202</v>
      </c>
      <c r="H350" s="22" t="s">
        <v>52</v>
      </c>
      <c r="I350" s="23" t="s">
        <v>129</v>
      </c>
    </row>
    <row r="351" spans="1:9" ht="114.75" customHeight="1">
      <c r="A351" s="37"/>
      <c r="B351" s="37"/>
      <c r="C351" s="1" t="s">
        <v>356</v>
      </c>
      <c r="D351" s="12" t="s">
        <v>669</v>
      </c>
      <c r="E351" s="12">
        <v>2240</v>
      </c>
      <c r="F351" s="33">
        <f>90000-40243</f>
        <v>49757</v>
      </c>
      <c r="G351" s="22" t="s">
        <v>358</v>
      </c>
      <c r="H351" s="22" t="s">
        <v>637</v>
      </c>
      <c r="I351" s="24" t="s">
        <v>688</v>
      </c>
    </row>
    <row r="352" spans="1:9" ht="111.75" customHeight="1">
      <c r="A352" s="37"/>
      <c r="B352" s="37"/>
      <c r="C352" s="1" t="s">
        <v>491</v>
      </c>
      <c r="D352" s="12" t="s">
        <v>485</v>
      </c>
      <c r="E352" s="12">
        <v>2240</v>
      </c>
      <c r="F352" s="33">
        <f>36609.2-5876.26-12312.9</f>
        <v>18420.039999999994</v>
      </c>
      <c r="G352" s="22" t="s">
        <v>202</v>
      </c>
      <c r="H352" s="22" t="s">
        <v>637</v>
      </c>
      <c r="I352" s="23" t="s">
        <v>40</v>
      </c>
    </row>
    <row r="353" spans="1:9" ht="111.75" customHeight="1">
      <c r="A353" s="37"/>
      <c r="B353" s="37"/>
      <c r="C353" s="30" t="s">
        <v>491</v>
      </c>
      <c r="D353" s="13" t="s">
        <v>485</v>
      </c>
      <c r="E353" s="13">
        <v>2240</v>
      </c>
      <c r="F353" s="16">
        <v>22550.7</v>
      </c>
      <c r="G353" s="18" t="s">
        <v>202</v>
      </c>
      <c r="H353" s="18" t="s">
        <v>585</v>
      </c>
      <c r="I353" s="13" t="s">
        <v>768</v>
      </c>
    </row>
    <row r="354" spans="1:9" ht="111.75" customHeight="1">
      <c r="A354" s="37"/>
      <c r="B354" s="37"/>
      <c r="C354" s="1" t="s">
        <v>41</v>
      </c>
      <c r="D354" s="12" t="s">
        <v>43</v>
      </c>
      <c r="E354" s="12">
        <v>2240</v>
      </c>
      <c r="F354" s="33">
        <v>312.9</v>
      </c>
      <c r="G354" s="22" t="s">
        <v>202</v>
      </c>
      <c r="H354" s="22" t="s">
        <v>23</v>
      </c>
      <c r="I354" s="23" t="s">
        <v>42</v>
      </c>
    </row>
    <row r="355" spans="1:9" ht="85.5" customHeight="1">
      <c r="A355" s="37"/>
      <c r="B355" s="37"/>
      <c r="C355" s="1" t="s">
        <v>45</v>
      </c>
      <c r="D355" s="12" t="s">
        <v>44</v>
      </c>
      <c r="E355" s="12">
        <v>2240</v>
      </c>
      <c r="F355" s="33">
        <v>12000</v>
      </c>
      <c r="G355" s="22" t="s">
        <v>358</v>
      </c>
      <c r="H355" s="22" t="s">
        <v>23</v>
      </c>
      <c r="I355" s="23" t="s">
        <v>42</v>
      </c>
    </row>
    <row r="356" spans="1:9" ht="84.75" customHeight="1">
      <c r="A356" s="37"/>
      <c r="B356" s="37"/>
      <c r="C356" s="1" t="s">
        <v>163</v>
      </c>
      <c r="D356" s="12" t="s">
        <v>161</v>
      </c>
      <c r="E356" s="12">
        <v>2240</v>
      </c>
      <c r="F356" s="33">
        <v>5876.26</v>
      </c>
      <c r="G356" s="22" t="s">
        <v>358</v>
      </c>
      <c r="H356" s="22" t="s">
        <v>706</v>
      </c>
      <c r="I356" s="23" t="s">
        <v>162</v>
      </c>
    </row>
    <row r="357" spans="1:9" ht="86.25" customHeight="1">
      <c r="A357" s="37"/>
      <c r="B357" s="37"/>
      <c r="C357" s="1" t="s">
        <v>694</v>
      </c>
      <c r="D357" s="12" t="s">
        <v>693</v>
      </c>
      <c r="E357" s="12">
        <v>2240</v>
      </c>
      <c r="F357" s="33">
        <f>28000-10000</f>
        <v>18000</v>
      </c>
      <c r="G357" s="22" t="s">
        <v>358</v>
      </c>
      <c r="H357" s="22" t="s">
        <v>637</v>
      </c>
      <c r="I357" s="23" t="s">
        <v>702</v>
      </c>
    </row>
    <row r="358" spans="1:9" ht="102.75" customHeight="1">
      <c r="A358" s="37"/>
      <c r="B358" s="37"/>
      <c r="C358" s="1" t="s">
        <v>697</v>
      </c>
      <c r="D358" s="12" t="s">
        <v>696</v>
      </c>
      <c r="E358" s="12">
        <v>2240</v>
      </c>
      <c r="F358" s="33">
        <f>10500+14000</f>
        <v>24500</v>
      </c>
      <c r="G358" s="22" t="s">
        <v>358</v>
      </c>
      <c r="H358" s="22" t="s">
        <v>637</v>
      </c>
      <c r="I358" s="24" t="s">
        <v>703</v>
      </c>
    </row>
    <row r="359" spans="1:9" ht="102.75" customHeight="1">
      <c r="A359" s="37"/>
      <c r="B359" s="37"/>
      <c r="C359" s="30" t="s">
        <v>697</v>
      </c>
      <c r="D359" s="13" t="s">
        <v>696</v>
      </c>
      <c r="E359" s="13">
        <v>2240</v>
      </c>
      <c r="F359" s="16">
        <v>30000</v>
      </c>
      <c r="G359" s="13" t="s">
        <v>202</v>
      </c>
      <c r="H359" s="13" t="s">
        <v>585</v>
      </c>
      <c r="I359" s="13" t="s">
        <v>780</v>
      </c>
    </row>
    <row r="360" spans="1:9" ht="93" customHeight="1">
      <c r="A360" s="37"/>
      <c r="B360" s="37"/>
      <c r="C360" s="1" t="s">
        <v>699</v>
      </c>
      <c r="D360" s="12" t="s">
        <v>698</v>
      </c>
      <c r="E360" s="12">
        <v>2240</v>
      </c>
      <c r="F360" s="33">
        <f>40030.24+6287.26</f>
        <v>46317.5</v>
      </c>
      <c r="G360" s="22" t="s">
        <v>202</v>
      </c>
      <c r="H360" s="22" t="s">
        <v>637</v>
      </c>
      <c r="I360" s="23" t="s">
        <v>16</v>
      </c>
    </row>
    <row r="361" spans="1:17" ht="70.5" customHeight="1">
      <c r="A361" s="37"/>
      <c r="B361" s="37"/>
      <c r="C361" s="1" t="s">
        <v>701</v>
      </c>
      <c r="D361" s="12" t="s">
        <v>700</v>
      </c>
      <c r="E361" s="12">
        <v>2240</v>
      </c>
      <c r="F361" s="33">
        <v>212.76</v>
      </c>
      <c r="G361" s="22" t="s">
        <v>202</v>
      </c>
      <c r="H361" s="22" t="s">
        <v>637</v>
      </c>
      <c r="I361" s="23" t="s">
        <v>695</v>
      </c>
      <c r="K361" s="53"/>
      <c r="L361" s="54"/>
      <c r="M361" s="54"/>
      <c r="N361" s="55"/>
      <c r="O361" s="54"/>
      <c r="P361" s="54"/>
      <c r="Q361" s="56"/>
    </row>
    <row r="362" spans="1:17" ht="111.75" customHeight="1">
      <c r="A362" s="37"/>
      <c r="B362" s="37"/>
      <c r="C362" s="1" t="s">
        <v>356</v>
      </c>
      <c r="D362" s="12" t="s">
        <v>609</v>
      </c>
      <c r="E362" s="12">
        <v>2240</v>
      </c>
      <c r="F362" s="33">
        <v>26330</v>
      </c>
      <c r="G362" s="22" t="s">
        <v>202</v>
      </c>
      <c r="H362" s="22" t="s">
        <v>23</v>
      </c>
      <c r="I362" s="23" t="s">
        <v>24</v>
      </c>
      <c r="K362" s="53"/>
      <c r="L362" s="54"/>
      <c r="M362" s="54"/>
      <c r="N362" s="55"/>
      <c r="O362" s="54"/>
      <c r="P362" s="54"/>
      <c r="Q362" s="56"/>
    </row>
    <row r="363" spans="1:17" ht="70.5" customHeight="1">
      <c r="A363" s="37"/>
      <c r="B363" s="37"/>
      <c r="C363" s="1" t="s">
        <v>316</v>
      </c>
      <c r="D363" s="12" t="s">
        <v>317</v>
      </c>
      <c r="E363" s="12">
        <v>2240</v>
      </c>
      <c r="F363" s="33">
        <v>4960.88</v>
      </c>
      <c r="G363" s="12" t="s">
        <v>202</v>
      </c>
      <c r="H363" s="22" t="s">
        <v>23</v>
      </c>
      <c r="I363" s="23" t="s">
        <v>24</v>
      </c>
      <c r="K363" s="53"/>
      <c r="L363" s="54"/>
      <c r="M363" s="54"/>
      <c r="N363" s="55"/>
      <c r="O363" s="54"/>
      <c r="P363" s="54"/>
      <c r="Q363" s="56"/>
    </row>
    <row r="364" spans="1:17" ht="101.25" customHeight="1">
      <c r="A364" s="37"/>
      <c r="B364" s="37"/>
      <c r="C364" s="1" t="s">
        <v>356</v>
      </c>
      <c r="D364" s="12" t="s">
        <v>111</v>
      </c>
      <c r="E364" s="12">
        <v>2240</v>
      </c>
      <c r="F364" s="33">
        <f>49000-1350</f>
        <v>47650</v>
      </c>
      <c r="G364" s="12" t="s">
        <v>202</v>
      </c>
      <c r="H364" s="22" t="s">
        <v>53</v>
      </c>
      <c r="I364" s="21" t="s">
        <v>714</v>
      </c>
      <c r="K364" s="53"/>
      <c r="L364" s="54"/>
      <c r="M364" s="54"/>
      <c r="N364" s="55"/>
      <c r="O364" s="54"/>
      <c r="P364" s="54"/>
      <c r="Q364" s="56"/>
    </row>
    <row r="365" spans="1:17" ht="111.75" customHeight="1">
      <c r="A365" s="37"/>
      <c r="B365" s="37"/>
      <c r="C365" s="1" t="s">
        <v>409</v>
      </c>
      <c r="D365" s="12" t="s">
        <v>112</v>
      </c>
      <c r="E365" s="12">
        <v>2240</v>
      </c>
      <c r="F365" s="33">
        <f>1000+10849.55-0.55</f>
        <v>11849</v>
      </c>
      <c r="G365" s="12" t="s">
        <v>358</v>
      </c>
      <c r="H365" s="22" t="s">
        <v>53</v>
      </c>
      <c r="I365" s="57" t="s">
        <v>715</v>
      </c>
      <c r="K365" s="53"/>
      <c r="L365" s="54"/>
      <c r="M365" s="54"/>
      <c r="N365" s="55"/>
      <c r="O365" s="54"/>
      <c r="P365" s="54"/>
      <c r="Q365" s="56"/>
    </row>
    <row r="366" spans="1:17" ht="65.25" customHeight="1">
      <c r="A366" s="37"/>
      <c r="B366" s="37"/>
      <c r="C366" s="1" t="s">
        <v>124</v>
      </c>
      <c r="D366" s="12" t="s">
        <v>123</v>
      </c>
      <c r="E366" s="12">
        <v>2240</v>
      </c>
      <c r="F366" s="33">
        <v>276</v>
      </c>
      <c r="G366" s="12" t="s">
        <v>358</v>
      </c>
      <c r="H366" s="22" t="s">
        <v>53</v>
      </c>
      <c r="I366" s="21" t="s">
        <v>125</v>
      </c>
      <c r="K366" s="53"/>
      <c r="L366" s="54"/>
      <c r="M366" s="54"/>
      <c r="N366" s="55"/>
      <c r="O366" s="54"/>
      <c r="P366" s="54"/>
      <c r="Q366" s="56"/>
    </row>
    <row r="367" spans="1:17" ht="115.5" customHeight="1">
      <c r="A367" s="37"/>
      <c r="B367" s="37"/>
      <c r="C367" s="1" t="s">
        <v>361</v>
      </c>
      <c r="D367" s="12" t="s">
        <v>126</v>
      </c>
      <c r="E367" s="12">
        <v>2240</v>
      </c>
      <c r="F367" s="33">
        <v>3221.6</v>
      </c>
      <c r="G367" s="12" t="s">
        <v>358</v>
      </c>
      <c r="H367" s="22" t="s">
        <v>53</v>
      </c>
      <c r="I367" s="21" t="s">
        <v>125</v>
      </c>
      <c r="K367" s="53"/>
      <c r="L367" s="54"/>
      <c r="M367" s="54"/>
      <c r="N367" s="55"/>
      <c r="O367" s="54"/>
      <c r="P367" s="54"/>
      <c r="Q367" s="56"/>
    </row>
    <row r="368" spans="1:17" ht="70.5" customHeight="1">
      <c r="A368" s="37"/>
      <c r="B368" s="37"/>
      <c r="C368" s="1" t="s">
        <v>131</v>
      </c>
      <c r="D368" s="12" t="s">
        <v>383</v>
      </c>
      <c r="E368" s="12">
        <v>2240</v>
      </c>
      <c r="F368" s="33">
        <v>60000</v>
      </c>
      <c r="G368" s="12" t="s">
        <v>358</v>
      </c>
      <c r="H368" s="22" t="s">
        <v>53</v>
      </c>
      <c r="I368" s="57" t="s">
        <v>132</v>
      </c>
      <c r="K368" s="53"/>
      <c r="L368" s="54"/>
      <c r="M368" s="54"/>
      <c r="N368" s="55"/>
      <c r="O368" s="54"/>
      <c r="P368" s="54"/>
      <c r="Q368" s="56"/>
    </row>
    <row r="369" spans="1:17" ht="81" customHeight="1">
      <c r="A369" s="37"/>
      <c r="B369" s="37"/>
      <c r="C369" s="1" t="s">
        <v>133</v>
      </c>
      <c r="D369" s="12" t="s">
        <v>134</v>
      </c>
      <c r="E369" s="12">
        <v>2240</v>
      </c>
      <c r="F369" s="33">
        <f>28438-0.5</f>
        <v>28437.5</v>
      </c>
      <c r="G369" s="12" t="s">
        <v>202</v>
      </c>
      <c r="H369" s="22" t="s">
        <v>53</v>
      </c>
      <c r="I369" s="21" t="s">
        <v>718</v>
      </c>
      <c r="K369" s="53"/>
      <c r="L369" s="54"/>
      <c r="M369" s="54"/>
      <c r="N369" s="55"/>
      <c r="O369" s="54"/>
      <c r="P369" s="54"/>
      <c r="Q369" s="56"/>
    </row>
    <row r="370" spans="1:17" ht="64.5" customHeight="1">
      <c r="A370" s="37"/>
      <c r="B370" s="37"/>
      <c r="C370" s="1" t="s">
        <v>697</v>
      </c>
      <c r="D370" s="12" t="s">
        <v>4</v>
      </c>
      <c r="E370" s="12">
        <v>2240</v>
      </c>
      <c r="F370" s="33">
        <v>25000</v>
      </c>
      <c r="G370" s="12" t="s">
        <v>358</v>
      </c>
      <c r="H370" s="22" t="s">
        <v>53</v>
      </c>
      <c r="I370" s="21" t="s">
        <v>5</v>
      </c>
      <c r="K370" s="53"/>
      <c r="L370" s="54"/>
      <c r="M370" s="54"/>
      <c r="N370" s="55"/>
      <c r="O370" s="54"/>
      <c r="P370" s="54"/>
      <c r="Q370" s="56"/>
    </row>
    <row r="371" spans="1:17" ht="64.5" customHeight="1">
      <c r="A371" s="37"/>
      <c r="B371" s="37"/>
      <c r="C371" s="1" t="s">
        <v>424</v>
      </c>
      <c r="D371" s="12" t="s">
        <v>711</v>
      </c>
      <c r="E371" s="12">
        <v>2240</v>
      </c>
      <c r="F371" s="33">
        <v>1731.34</v>
      </c>
      <c r="G371" s="12" t="s">
        <v>358</v>
      </c>
      <c r="H371" s="22" t="s">
        <v>585</v>
      </c>
      <c r="I371" s="21" t="s">
        <v>712</v>
      </c>
      <c r="K371" s="53"/>
      <c r="L371" s="54"/>
      <c r="M371" s="54"/>
      <c r="N371" s="55"/>
      <c r="O371" s="54"/>
      <c r="P371" s="54"/>
      <c r="Q371" s="56"/>
    </row>
    <row r="372" spans="1:17" ht="63.75" customHeight="1">
      <c r="A372" s="37"/>
      <c r="B372" s="37"/>
      <c r="C372" s="1" t="s">
        <v>316</v>
      </c>
      <c r="D372" s="12" t="s">
        <v>720</v>
      </c>
      <c r="E372" s="12">
        <v>2240</v>
      </c>
      <c r="F372" s="33">
        <v>3068.51</v>
      </c>
      <c r="G372" s="12" t="s">
        <v>202</v>
      </c>
      <c r="H372" s="22" t="s">
        <v>585</v>
      </c>
      <c r="I372" s="21" t="s">
        <v>712</v>
      </c>
      <c r="K372" s="53"/>
      <c r="L372" s="54"/>
      <c r="M372" s="54"/>
      <c r="N372" s="55"/>
      <c r="O372" s="54"/>
      <c r="P372" s="54"/>
      <c r="Q372" s="56"/>
    </row>
    <row r="373" spans="1:17" ht="83.25" customHeight="1">
      <c r="A373" s="37"/>
      <c r="B373" s="37"/>
      <c r="C373" s="1" t="s">
        <v>378</v>
      </c>
      <c r="D373" s="12" t="s">
        <v>377</v>
      </c>
      <c r="E373" s="12">
        <v>2240</v>
      </c>
      <c r="F373" s="33">
        <v>1514.79</v>
      </c>
      <c r="G373" s="12" t="s">
        <v>202</v>
      </c>
      <c r="H373" s="22" t="s">
        <v>585</v>
      </c>
      <c r="I373" s="21" t="s">
        <v>719</v>
      </c>
      <c r="K373" s="53"/>
      <c r="L373" s="54"/>
      <c r="M373" s="54"/>
      <c r="N373" s="55"/>
      <c r="O373" s="54"/>
      <c r="P373" s="54"/>
      <c r="Q373" s="56"/>
    </row>
    <row r="374" spans="1:17" ht="63" customHeight="1">
      <c r="A374" s="37"/>
      <c r="B374" s="37"/>
      <c r="C374" s="1" t="s">
        <v>318</v>
      </c>
      <c r="D374" s="12" t="s">
        <v>720</v>
      </c>
      <c r="E374" s="12">
        <v>2240</v>
      </c>
      <c r="F374" s="33">
        <v>1058</v>
      </c>
      <c r="G374" s="12" t="s">
        <v>202</v>
      </c>
      <c r="H374" s="22" t="s">
        <v>585</v>
      </c>
      <c r="I374" s="21" t="s">
        <v>719</v>
      </c>
      <c r="K374" s="53"/>
      <c r="L374" s="54"/>
      <c r="M374" s="54"/>
      <c r="N374" s="55"/>
      <c r="O374" s="54"/>
      <c r="P374" s="54"/>
      <c r="Q374" s="56"/>
    </row>
    <row r="375" spans="1:9" ht="30.75" customHeight="1">
      <c r="A375" s="37"/>
      <c r="B375" s="37"/>
      <c r="C375" s="36" t="s">
        <v>329</v>
      </c>
      <c r="D375" s="37"/>
      <c r="E375" s="12"/>
      <c r="F375" s="32">
        <f>SUM(F265:F374)</f>
        <v>1700580.83</v>
      </c>
      <c r="G375" s="12"/>
      <c r="H375" s="34"/>
      <c r="I375" s="35"/>
    </row>
    <row r="376" spans="1:9" ht="78" customHeight="1">
      <c r="A376" s="37"/>
      <c r="B376" s="37"/>
      <c r="C376" s="34" t="s">
        <v>330</v>
      </c>
      <c r="D376" s="13">
        <v>0</v>
      </c>
      <c r="E376" s="12">
        <v>2250</v>
      </c>
      <c r="F376" s="58">
        <v>0</v>
      </c>
      <c r="G376" s="12" t="s">
        <v>185</v>
      </c>
      <c r="H376" s="52" t="s">
        <v>207</v>
      </c>
      <c r="I376" s="12"/>
    </row>
    <row r="377" spans="1:9" ht="26.25" customHeight="1">
      <c r="A377" s="37"/>
      <c r="B377" s="37"/>
      <c r="C377" s="37" t="s">
        <v>331</v>
      </c>
      <c r="D377" s="37"/>
      <c r="E377" s="12"/>
      <c r="F377" s="59">
        <f>SUM(F376)</f>
        <v>0</v>
      </c>
      <c r="G377" s="12"/>
      <c r="H377" s="34"/>
      <c r="I377" s="35"/>
    </row>
    <row r="378" spans="1:9" ht="42.75" customHeight="1">
      <c r="A378" s="1"/>
      <c r="B378" s="1"/>
      <c r="C378" s="37" t="s">
        <v>332</v>
      </c>
      <c r="D378" s="1"/>
      <c r="E378" s="35"/>
      <c r="F378" s="38"/>
      <c r="G378" s="12"/>
      <c r="H378" s="34"/>
      <c r="I378" s="12"/>
    </row>
    <row r="379" spans="1:9" ht="111.75" customHeight="1">
      <c r="A379" s="1"/>
      <c r="B379" s="1"/>
      <c r="C379" s="60" t="s">
        <v>333</v>
      </c>
      <c r="D379" s="61" t="s">
        <v>334</v>
      </c>
      <c r="E379" s="12">
        <v>2271</v>
      </c>
      <c r="F379" s="51">
        <f>269394.8-36.48+10000-12.22+43469.53</f>
        <v>322815.63</v>
      </c>
      <c r="G379" s="12" t="s">
        <v>185</v>
      </c>
      <c r="H379" s="52" t="s">
        <v>211</v>
      </c>
      <c r="I379" s="12" t="s">
        <v>733</v>
      </c>
    </row>
    <row r="380" spans="1:9" ht="111.75" customHeight="1">
      <c r="A380" s="1"/>
      <c r="B380" s="1"/>
      <c r="C380" s="60" t="s">
        <v>333</v>
      </c>
      <c r="D380" s="61" t="s">
        <v>334</v>
      </c>
      <c r="E380" s="12">
        <v>2271</v>
      </c>
      <c r="F380" s="51">
        <v>40155.7</v>
      </c>
      <c r="G380" s="12" t="s">
        <v>185</v>
      </c>
      <c r="H380" s="52" t="s">
        <v>734</v>
      </c>
      <c r="I380" s="12" t="s">
        <v>735</v>
      </c>
    </row>
    <row r="381" spans="1:9" ht="93.75" customHeight="1">
      <c r="A381" s="1"/>
      <c r="B381" s="1"/>
      <c r="C381" s="60" t="s">
        <v>333</v>
      </c>
      <c r="D381" s="61" t="s">
        <v>334</v>
      </c>
      <c r="E381" s="12">
        <v>2271</v>
      </c>
      <c r="F381" s="51">
        <v>0</v>
      </c>
      <c r="G381" s="12" t="s">
        <v>185</v>
      </c>
      <c r="H381" s="52" t="s">
        <v>335</v>
      </c>
      <c r="I381" s="12" t="s">
        <v>630</v>
      </c>
    </row>
    <row r="382" spans="1:9" ht="26.25" customHeight="1">
      <c r="A382" s="1"/>
      <c r="B382" s="1"/>
      <c r="C382" s="36" t="s">
        <v>336</v>
      </c>
      <c r="D382" s="1"/>
      <c r="E382" s="15"/>
      <c r="F382" s="38">
        <f>SUM(F379:F381)</f>
        <v>362971.33</v>
      </c>
      <c r="G382" s="12"/>
      <c r="H382" s="34"/>
      <c r="I382" s="12"/>
    </row>
    <row r="383" spans="1:9" ht="31.5">
      <c r="A383" s="1"/>
      <c r="B383" s="1"/>
      <c r="C383" s="1" t="s">
        <v>337</v>
      </c>
      <c r="D383" s="13" t="s">
        <v>338</v>
      </c>
      <c r="E383" s="13">
        <v>2272</v>
      </c>
      <c r="F383" s="50">
        <v>52000</v>
      </c>
      <c r="G383" s="12" t="s">
        <v>202</v>
      </c>
      <c r="H383" s="52" t="s">
        <v>211</v>
      </c>
      <c r="I383" s="12"/>
    </row>
    <row r="384" spans="1:9" ht="98.25" customHeight="1">
      <c r="A384" s="1"/>
      <c r="B384" s="1"/>
      <c r="C384" s="1" t="s">
        <v>339</v>
      </c>
      <c r="D384" s="13" t="s">
        <v>340</v>
      </c>
      <c r="E384" s="13">
        <v>2272</v>
      </c>
      <c r="F384" s="16">
        <v>0</v>
      </c>
      <c r="G384" s="12" t="s">
        <v>185</v>
      </c>
      <c r="H384" s="52" t="s">
        <v>211</v>
      </c>
      <c r="I384" s="15" t="s">
        <v>629</v>
      </c>
    </row>
    <row r="385" spans="1:9" ht="98.25" customHeight="1">
      <c r="A385" s="1"/>
      <c r="B385" s="1"/>
      <c r="C385" s="1" t="s">
        <v>339</v>
      </c>
      <c r="D385" s="13" t="s">
        <v>340</v>
      </c>
      <c r="E385" s="13">
        <v>2272</v>
      </c>
      <c r="F385" s="16">
        <f>25000+10000</f>
        <v>35000</v>
      </c>
      <c r="G385" s="12" t="s">
        <v>185</v>
      </c>
      <c r="H385" s="52" t="s">
        <v>211</v>
      </c>
      <c r="I385" s="12" t="s">
        <v>415</v>
      </c>
    </row>
    <row r="386" spans="1:9" ht="79.5" customHeight="1">
      <c r="A386" s="1"/>
      <c r="B386" s="1"/>
      <c r="C386" s="1" t="s">
        <v>341</v>
      </c>
      <c r="D386" s="13" t="s">
        <v>596</v>
      </c>
      <c r="E386" s="13">
        <v>2272</v>
      </c>
      <c r="F386" s="50">
        <v>74510</v>
      </c>
      <c r="G386" s="12" t="s">
        <v>202</v>
      </c>
      <c r="H386" s="52" t="s">
        <v>211</v>
      </c>
      <c r="I386" s="12" t="s">
        <v>740</v>
      </c>
    </row>
    <row r="387" spans="1:9" ht="53.25" customHeight="1">
      <c r="A387" s="1"/>
      <c r="B387" s="1"/>
      <c r="C387" s="1" t="s">
        <v>342</v>
      </c>
      <c r="D387" s="13" t="s">
        <v>343</v>
      </c>
      <c r="E387" s="13">
        <v>2272</v>
      </c>
      <c r="F387" s="50">
        <v>0</v>
      </c>
      <c r="G387" s="12" t="s">
        <v>185</v>
      </c>
      <c r="H387" s="52" t="s">
        <v>211</v>
      </c>
      <c r="I387" s="15" t="s">
        <v>628</v>
      </c>
    </row>
    <row r="388" spans="1:9" ht="97.5" customHeight="1">
      <c r="A388" s="1"/>
      <c r="B388" s="1"/>
      <c r="C388" s="1" t="s">
        <v>344</v>
      </c>
      <c r="D388" s="13" t="s">
        <v>595</v>
      </c>
      <c r="E388" s="13">
        <v>2272</v>
      </c>
      <c r="F388" s="50">
        <f>30438-5000</f>
        <v>25438</v>
      </c>
      <c r="G388" s="12" t="s">
        <v>185</v>
      </c>
      <c r="H388" s="52" t="s">
        <v>211</v>
      </c>
      <c r="I388" s="12" t="s">
        <v>739</v>
      </c>
    </row>
    <row r="389" spans="1:9" ht="33" customHeight="1">
      <c r="A389" s="1"/>
      <c r="B389" s="1"/>
      <c r="C389" s="36" t="s">
        <v>345</v>
      </c>
      <c r="D389" s="1"/>
      <c r="E389" s="12"/>
      <c r="F389" s="38">
        <f>SUM(F383:F388)</f>
        <v>186948</v>
      </c>
      <c r="G389" s="12"/>
      <c r="H389" s="34"/>
      <c r="I389" s="49"/>
    </row>
    <row r="390" spans="1:9" ht="117.75" customHeight="1">
      <c r="A390" s="1"/>
      <c r="B390" s="1"/>
      <c r="C390" s="63" t="s">
        <v>196</v>
      </c>
      <c r="D390" s="49" t="s">
        <v>164</v>
      </c>
      <c r="E390" s="12">
        <v>2273</v>
      </c>
      <c r="F390" s="51">
        <v>424409</v>
      </c>
      <c r="G390" s="12" t="s">
        <v>185</v>
      </c>
      <c r="H390" s="52" t="s">
        <v>211</v>
      </c>
      <c r="I390" s="12" t="s">
        <v>597</v>
      </c>
    </row>
    <row r="391" spans="1:9" ht="66.75" customHeight="1">
      <c r="A391" s="1"/>
      <c r="B391" s="1"/>
      <c r="C391" s="63" t="s">
        <v>216</v>
      </c>
      <c r="D391" s="49" t="s">
        <v>215</v>
      </c>
      <c r="E391" s="12">
        <v>2273</v>
      </c>
      <c r="F391" s="51">
        <v>20000</v>
      </c>
      <c r="G391" s="12" t="s">
        <v>185</v>
      </c>
      <c r="H391" s="52" t="s">
        <v>211</v>
      </c>
      <c r="I391" s="12"/>
    </row>
    <row r="392" spans="1:9" ht="66.75" customHeight="1">
      <c r="A392" s="1"/>
      <c r="B392" s="1"/>
      <c r="C392" s="13" t="s">
        <v>216</v>
      </c>
      <c r="D392" s="64" t="s">
        <v>215</v>
      </c>
      <c r="E392" s="13">
        <v>2273</v>
      </c>
      <c r="F392" s="65">
        <v>2500</v>
      </c>
      <c r="G392" s="13" t="s">
        <v>185</v>
      </c>
      <c r="H392" s="62" t="s">
        <v>585</v>
      </c>
      <c r="I392" s="13" t="s">
        <v>587</v>
      </c>
    </row>
    <row r="393" spans="1:9" ht="96" customHeight="1">
      <c r="A393" s="1"/>
      <c r="B393" s="1"/>
      <c r="C393" s="63" t="s">
        <v>196</v>
      </c>
      <c r="D393" s="49" t="s">
        <v>164</v>
      </c>
      <c r="E393" s="12">
        <v>2273</v>
      </c>
      <c r="F393" s="51">
        <v>83652</v>
      </c>
      <c r="G393" s="12" t="s">
        <v>185</v>
      </c>
      <c r="H393" s="52" t="s">
        <v>113</v>
      </c>
      <c r="I393" s="12" t="s">
        <v>598</v>
      </c>
    </row>
    <row r="394" spans="1:9" ht="58.5" customHeight="1">
      <c r="A394" s="1"/>
      <c r="B394" s="1"/>
      <c r="C394" s="63" t="s">
        <v>196</v>
      </c>
      <c r="D394" s="49" t="s">
        <v>164</v>
      </c>
      <c r="E394" s="12">
        <v>2273</v>
      </c>
      <c r="F394" s="51">
        <f>15000-4000</f>
        <v>11000</v>
      </c>
      <c r="G394" s="12" t="s">
        <v>185</v>
      </c>
      <c r="H394" s="52" t="s">
        <v>211</v>
      </c>
      <c r="I394" s="66" t="s">
        <v>500</v>
      </c>
    </row>
    <row r="395" spans="1:9" ht="58.5" customHeight="1">
      <c r="A395" s="1"/>
      <c r="B395" s="1"/>
      <c r="C395" s="63" t="s">
        <v>216</v>
      </c>
      <c r="D395" s="49" t="s">
        <v>215</v>
      </c>
      <c r="E395" s="12">
        <v>2273</v>
      </c>
      <c r="F395" s="51">
        <v>4000</v>
      </c>
      <c r="G395" s="12" t="s">
        <v>185</v>
      </c>
      <c r="H395" s="52" t="s">
        <v>499</v>
      </c>
      <c r="I395" s="66" t="s">
        <v>501</v>
      </c>
    </row>
    <row r="396" spans="1:9" ht="33.75" customHeight="1">
      <c r="A396" s="1"/>
      <c r="B396" s="1"/>
      <c r="C396" s="36" t="s">
        <v>170</v>
      </c>
      <c r="D396" s="1"/>
      <c r="E396" s="12"/>
      <c r="F396" s="38">
        <f>SUM(F390:F395)</f>
        <v>545561</v>
      </c>
      <c r="G396" s="12"/>
      <c r="H396" s="34"/>
      <c r="I396" s="49"/>
    </row>
    <row r="397" spans="1:9" ht="54.75" customHeight="1">
      <c r="A397" s="1"/>
      <c r="B397" s="1"/>
      <c r="C397" s="63" t="s">
        <v>197</v>
      </c>
      <c r="D397" s="12" t="s">
        <v>165</v>
      </c>
      <c r="E397" s="12">
        <v>2274</v>
      </c>
      <c r="F397" s="51">
        <v>43934.64</v>
      </c>
      <c r="G397" s="12" t="s">
        <v>185</v>
      </c>
      <c r="H397" s="52" t="s">
        <v>211</v>
      </c>
      <c r="I397" s="67"/>
    </row>
    <row r="398" spans="1:9" ht="65.25" customHeight="1">
      <c r="A398" s="1"/>
      <c r="B398" s="1"/>
      <c r="C398" s="63" t="s">
        <v>198</v>
      </c>
      <c r="D398" s="12" t="s">
        <v>166</v>
      </c>
      <c r="E398" s="12">
        <v>2274</v>
      </c>
      <c r="F398" s="51">
        <v>9699</v>
      </c>
      <c r="G398" s="12" t="s">
        <v>185</v>
      </c>
      <c r="H398" s="52" t="s">
        <v>211</v>
      </c>
      <c r="I398" s="66"/>
    </row>
    <row r="399" spans="1:14" ht="129" customHeight="1">
      <c r="A399" s="1"/>
      <c r="B399" s="1"/>
      <c r="C399" s="63" t="s">
        <v>226</v>
      </c>
      <c r="D399" s="12" t="s">
        <v>167</v>
      </c>
      <c r="E399" s="12">
        <v>2274</v>
      </c>
      <c r="F399" s="51">
        <f>321725.36-50000-10000-5.37+3114.9+54216.2</f>
        <v>319051.09</v>
      </c>
      <c r="G399" s="12" t="s">
        <v>185</v>
      </c>
      <c r="H399" s="52" t="s">
        <v>211</v>
      </c>
      <c r="I399" s="49" t="s">
        <v>741</v>
      </c>
      <c r="N399" s="85" t="s">
        <v>201</v>
      </c>
    </row>
    <row r="400" spans="1:14" ht="105" customHeight="1">
      <c r="A400" s="1"/>
      <c r="B400" s="1"/>
      <c r="C400" s="63" t="s">
        <v>226</v>
      </c>
      <c r="D400" s="12" t="s">
        <v>167</v>
      </c>
      <c r="E400" s="12">
        <v>2274</v>
      </c>
      <c r="F400" s="51">
        <v>0</v>
      </c>
      <c r="G400" s="12" t="s">
        <v>185</v>
      </c>
      <c r="H400" s="52" t="s">
        <v>214</v>
      </c>
      <c r="I400" s="66" t="s">
        <v>626</v>
      </c>
      <c r="N400" s="85" t="s">
        <v>201</v>
      </c>
    </row>
    <row r="401" spans="1:9" ht="47.25" customHeight="1">
      <c r="A401" s="1"/>
      <c r="B401" s="1"/>
      <c r="C401" s="36" t="s">
        <v>171</v>
      </c>
      <c r="D401" s="1"/>
      <c r="E401" s="12"/>
      <c r="F401" s="38">
        <f>SUM(F397:F400)</f>
        <v>372684.73000000004</v>
      </c>
      <c r="G401" s="12"/>
      <c r="H401" s="34"/>
      <c r="I401" s="49"/>
    </row>
    <row r="402" spans="1:9" ht="93.75" customHeight="1">
      <c r="A402" s="1"/>
      <c r="B402" s="1"/>
      <c r="C402" s="68" t="s">
        <v>188</v>
      </c>
      <c r="D402" s="12" t="s">
        <v>168</v>
      </c>
      <c r="E402" s="12">
        <v>2275</v>
      </c>
      <c r="F402" s="51">
        <f>130500-70000-10500-1500-1000</f>
        <v>47500</v>
      </c>
      <c r="G402" s="12" t="s">
        <v>202</v>
      </c>
      <c r="H402" s="52" t="s">
        <v>211</v>
      </c>
      <c r="I402" s="49" t="s">
        <v>46</v>
      </c>
    </row>
    <row r="403" spans="1:9" ht="63" customHeight="1">
      <c r="A403" s="1"/>
      <c r="B403" s="1"/>
      <c r="C403" s="68" t="s">
        <v>213</v>
      </c>
      <c r="D403" s="12" t="s">
        <v>212</v>
      </c>
      <c r="E403" s="12">
        <v>2275</v>
      </c>
      <c r="F403" s="51">
        <f>160000+10500</f>
        <v>170500</v>
      </c>
      <c r="G403" s="12" t="s">
        <v>185</v>
      </c>
      <c r="H403" s="52" t="s">
        <v>211</v>
      </c>
      <c r="I403" s="49" t="s">
        <v>421</v>
      </c>
    </row>
    <row r="404" spans="1:9" ht="60.75" customHeight="1">
      <c r="A404" s="1"/>
      <c r="B404" s="1"/>
      <c r="C404" s="1" t="s">
        <v>184</v>
      </c>
      <c r="D404" s="12" t="s">
        <v>244</v>
      </c>
      <c r="E404" s="12">
        <v>2275</v>
      </c>
      <c r="F404" s="51">
        <f>42000+1500+1000</f>
        <v>44500</v>
      </c>
      <c r="G404" s="52" t="s">
        <v>202</v>
      </c>
      <c r="H404" s="12" t="s">
        <v>207</v>
      </c>
      <c r="I404" s="12" t="s">
        <v>47</v>
      </c>
    </row>
    <row r="405" spans="1:13" ht="66" customHeight="1">
      <c r="A405" s="1"/>
      <c r="B405" s="1"/>
      <c r="C405" s="1" t="s">
        <v>781</v>
      </c>
      <c r="D405" s="12" t="s">
        <v>210</v>
      </c>
      <c r="E405" s="12">
        <v>2275</v>
      </c>
      <c r="F405" s="51">
        <v>13000</v>
      </c>
      <c r="G405" s="52" t="s">
        <v>185</v>
      </c>
      <c r="H405" s="12" t="s">
        <v>207</v>
      </c>
      <c r="I405" s="12"/>
      <c r="M405" s="85" t="s">
        <v>201</v>
      </c>
    </row>
    <row r="406" spans="1:9" ht="60.75" customHeight="1">
      <c r="A406" s="1"/>
      <c r="B406" s="1"/>
      <c r="C406" s="1" t="s">
        <v>782</v>
      </c>
      <c r="D406" s="12" t="s">
        <v>245</v>
      </c>
      <c r="E406" s="12">
        <v>2275</v>
      </c>
      <c r="F406" s="51">
        <v>4500</v>
      </c>
      <c r="G406" s="12" t="s">
        <v>202</v>
      </c>
      <c r="H406" s="12" t="s">
        <v>207</v>
      </c>
      <c r="I406" s="12"/>
    </row>
    <row r="407" spans="1:9" ht="24.75" customHeight="1">
      <c r="A407" s="1"/>
      <c r="B407" s="1"/>
      <c r="C407" s="69" t="s">
        <v>189</v>
      </c>
      <c r="D407" s="42"/>
      <c r="E407" s="12"/>
      <c r="F407" s="38">
        <f>SUM(F402:F406)</f>
        <v>280000</v>
      </c>
      <c r="G407" s="12"/>
      <c r="H407" s="12"/>
      <c r="I407" s="49"/>
    </row>
    <row r="408" spans="1:9" ht="63" customHeight="1">
      <c r="A408" s="1"/>
      <c r="B408" s="1"/>
      <c r="C408" s="70" t="s">
        <v>199</v>
      </c>
      <c r="D408" s="71" t="s">
        <v>224</v>
      </c>
      <c r="E408" s="52">
        <v>2282</v>
      </c>
      <c r="F408" s="72">
        <v>2455</v>
      </c>
      <c r="G408" s="52" t="s">
        <v>185</v>
      </c>
      <c r="H408" s="52" t="s">
        <v>549</v>
      </c>
      <c r="I408" s="73" t="s">
        <v>610</v>
      </c>
    </row>
    <row r="409" spans="1:9" ht="63" customHeight="1">
      <c r="A409" s="1"/>
      <c r="B409" s="1"/>
      <c r="C409" s="1" t="s">
        <v>199</v>
      </c>
      <c r="D409" s="12" t="s">
        <v>224</v>
      </c>
      <c r="E409" s="12">
        <v>2282</v>
      </c>
      <c r="F409" s="51">
        <v>300</v>
      </c>
      <c r="G409" s="12" t="s">
        <v>185</v>
      </c>
      <c r="H409" s="12" t="s">
        <v>23</v>
      </c>
      <c r="I409" s="49" t="s">
        <v>24</v>
      </c>
    </row>
    <row r="410" spans="1:9" ht="63" customHeight="1">
      <c r="A410" s="1"/>
      <c r="B410" s="1"/>
      <c r="C410" s="1" t="s">
        <v>199</v>
      </c>
      <c r="D410" s="12" t="s">
        <v>224</v>
      </c>
      <c r="E410" s="12">
        <v>2282</v>
      </c>
      <c r="F410" s="51">
        <v>1800</v>
      </c>
      <c r="G410" s="12" t="s">
        <v>185</v>
      </c>
      <c r="H410" s="12" t="s">
        <v>52</v>
      </c>
      <c r="I410" s="49" t="s">
        <v>138</v>
      </c>
    </row>
    <row r="411" spans="1:9" ht="24.75" customHeight="1">
      <c r="A411" s="1"/>
      <c r="B411" s="1"/>
      <c r="C411" s="69" t="s">
        <v>190</v>
      </c>
      <c r="D411" s="42"/>
      <c r="E411" s="12"/>
      <c r="F411" s="38">
        <f>SUM(F408:F410)</f>
        <v>4555</v>
      </c>
      <c r="G411" s="12"/>
      <c r="H411" s="12"/>
      <c r="I411" s="49"/>
    </row>
    <row r="412" spans="1:9" ht="81" customHeight="1">
      <c r="A412" s="1"/>
      <c r="B412" s="1"/>
      <c r="C412" s="1" t="s">
        <v>191</v>
      </c>
      <c r="D412" s="71" t="s">
        <v>169</v>
      </c>
      <c r="E412" s="12">
        <v>2730</v>
      </c>
      <c r="F412" s="51">
        <v>100000</v>
      </c>
      <c r="G412" s="12" t="s">
        <v>202</v>
      </c>
      <c r="H412" s="12" t="s">
        <v>208</v>
      </c>
      <c r="I412" s="49"/>
    </row>
    <row r="413" spans="1:9" ht="27.75" customHeight="1">
      <c r="A413" s="1"/>
      <c r="B413" s="1"/>
      <c r="C413" s="69" t="s">
        <v>192</v>
      </c>
      <c r="D413" s="42"/>
      <c r="E413" s="12"/>
      <c r="F413" s="38">
        <f>SUM(F412)</f>
        <v>100000</v>
      </c>
      <c r="G413" s="12"/>
      <c r="H413" s="12"/>
      <c r="I413" s="49"/>
    </row>
    <row r="414" spans="1:9" ht="52.5" customHeight="1">
      <c r="A414" s="70"/>
      <c r="B414" s="70"/>
      <c r="C414" s="63" t="s">
        <v>193</v>
      </c>
      <c r="D414" s="52"/>
      <c r="E414" s="52">
        <v>2800</v>
      </c>
      <c r="F414" s="72">
        <v>20000</v>
      </c>
      <c r="G414" s="12" t="s">
        <v>185</v>
      </c>
      <c r="H414" s="52" t="s">
        <v>207</v>
      </c>
      <c r="I414" s="73"/>
    </row>
    <row r="415" spans="1:9" ht="52.5" customHeight="1">
      <c r="A415" s="70"/>
      <c r="B415" s="70"/>
      <c r="C415" s="63" t="s">
        <v>193</v>
      </c>
      <c r="D415" s="52"/>
      <c r="E415" s="52">
        <v>2800</v>
      </c>
      <c r="F415" s="72">
        <v>15000</v>
      </c>
      <c r="G415" s="12" t="s">
        <v>185</v>
      </c>
      <c r="H415" s="52" t="s">
        <v>625</v>
      </c>
      <c r="I415" s="66" t="s">
        <v>627</v>
      </c>
    </row>
    <row r="416" spans="1:9" ht="74.25" customHeight="1">
      <c r="A416" s="70"/>
      <c r="B416" s="70"/>
      <c r="C416" s="63" t="s">
        <v>193</v>
      </c>
      <c r="D416" s="52"/>
      <c r="E416" s="52">
        <v>2800</v>
      </c>
      <c r="F416" s="72">
        <v>190000</v>
      </c>
      <c r="G416" s="12" t="s">
        <v>185</v>
      </c>
      <c r="H416" s="52" t="s">
        <v>670</v>
      </c>
      <c r="I416" s="66" t="s">
        <v>671</v>
      </c>
    </row>
    <row r="417" spans="1:9" ht="78.75" customHeight="1">
      <c r="A417" s="70"/>
      <c r="B417" s="70"/>
      <c r="C417" s="63" t="s">
        <v>193</v>
      </c>
      <c r="D417" s="52"/>
      <c r="E417" s="52">
        <v>2800</v>
      </c>
      <c r="F417" s="72">
        <v>100000</v>
      </c>
      <c r="G417" s="12" t="s">
        <v>185</v>
      </c>
      <c r="H417" s="52" t="s">
        <v>56</v>
      </c>
      <c r="I417" s="66" t="s">
        <v>114</v>
      </c>
    </row>
    <row r="418" spans="1:9" ht="162.75" customHeight="1">
      <c r="A418" s="70"/>
      <c r="B418" s="70"/>
      <c r="C418" s="63" t="s">
        <v>193</v>
      </c>
      <c r="D418" s="52"/>
      <c r="E418" s="52">
        <v>2800</v>
      </c>
      <c r="F418" s="72">
        <f>820000-34366</f>
        <v>785634</v>
      </c>
      <c r="G418" s="12" t="s">
        <v>185</v>
      </c>
      <c r="H418" s="52" t="s">
        <v>56</v>
      </c>
      <c r="I418" s="79" t="s">
        <v>723</v>
      </c>
    </row>
    <row r="419" spans="1:13" ht="24" customHeight="1">
      <c r="A419" s="1"/>
      <c r="B419" s="1"/>
      <c r="C419" s="69" t="s">
        <v>227</v>
      </c>
      <c r="D419" s="12"/>
      <c r="E419" s="12"/>
      <c r="F419" s="38">
        <f>SUM(F414:F418)</f>
        <v>1110634</v>
      </c>
      <c r="G419" s="12"/>
      <c r="H419" s="12"/>
      <c r="I419" s="49"/>
      <c r="M419" s="85" t="s">
        <v>201</v>
      </c>
    </row>
    <row r="420" spans="1:9" ht="24" customHeight="1">
      <c r="A420" s="1"/>
      <c r="B420" s="1"/>
      <c r="C420" s="69" t="s">
        <v>672</v>
      </c>
      <c r="D420" s="12"/>
      <c r="E420" s="12"/>
      <c r="F420" s="38"/>
      <c r="G420" s="12"/>
      <c r="H420" s="12"/>
      <c r="I420" s="49"/>
    </row>
    <row r="421" spans="1:9" ht="91.5" customHeight="1">
      <c r="A421" s="1"/>
      <c r="B421" s="1"/>
      <c r="C421" s="1" t="s">
        <v>674</v>
      </c>
      <c r="D421" s="12" t="s">
        <v>673</v>
      </c>
      <c r="E421" s="12">
        <v>3132</v>
      </c>
      <c r="F421" s="51">
        <v>119495</v>
      </c>
      <c r="G421" s="12" t="s">
        <v>202</v>
      </c>
      <c r="H421" s="52" t="s">
        <v>670</v>
      </c>
      <c r="I421" s="49" t="s">
        <v>675</v>
      </c>
    </row>
    <row r="422" spans="1:9" ht="159" customHeight="1">
      <c r="A422" s="1"/>
      <c r="B422" s="1"/>
      <c r="C422" s="1" t="s">
        <v>677</v>
      </c>
      <c r="D422" s="12" t="s">
        <v>676</v>
      </c>
      <c r="E422" s="12">
        <v>3132</v>
      </c>
      <c r="F422" s="51">
        <v>88244.4</v>
      </c>
      <c r="G422" s="12" t="s">
        <v>202</v>
      </c>
      <c r="H422" s="52" t="s">
        <v>670</v>
      </c>
      <c r="I422" s="49" t="s">
        <v>675</v>
      </c>
    </row>
    <row r="423" spans="1:9" ht="108" customHeight="1">
      <c r="A423" s="1"/>
      <c r="B423" s="1"/>
      <c r="C423" s="1" t="s">
        <v>679</v>
      </c>
      <c r="D423" s="12" t="s">
        <v>678</v>
      </c>
      <c r="E423" s="12">
        <v>3132</v>
      </c>
      <c r="F423" s="51">
        <f>219732-39079</f>
        <v>180653</v>
      </c>
      <c r="G423" s="12" t="s">
        <v>202</v>
      </c>
      <c r="H423" s="52" t="s">
        <v>670</v>
      </c>
      <c r="I423" s="49" t="s">
        <v>736</v>
      </c>
    </row>
    <row r="424" spans="1:9" ht="108" customHeight="1">
      <c r="A424" s="1"/>
      <c r="B424" s="1"/>
      <c r="C424" s="1" t="s">
        <v>681</v>
      </c>
      <c r="D424" s="12" t="s">
        <v>680</v>
      </c>
      <c r="E424" s="12">
        <v>3132</v>
      </c>
      <c r="F424" s="51">
        <v>257566</v>
      </c>
      <c r="G424" s="12" t="s">
        <v>202</v>
      </c>
      <c r="H424" s="52" t="s">
        <v>670</v>
      </c>
      <c r="I424" s="49" t="s">
        <v>675</v>
      </c>
    </row>
    <row r="425" spans="1:9" ht="81.75" customHeight="1">
      <c r="A425" s="1"/>
      <c r="B425" s="1"/>
      <c r="C425" s="1" t="s">
        <v>737</v>
      </c>
      <c r="D425" s="12" t="s">
        <v>680</v>
      </c>
      <c r="E425" s="12">
        <v>3132</v>
      </c>
      <c r="F425" s="51">
        <v>39605</v>
      </c>
      <c r="G425" s="12" t="s">
        <v>202</v>
      </c>
      <c r="H425" s="52" t="s">
        <v>586</v>
      </c>
      <c r="I425" s="49" t="s">
        <v>738</v>
      </c>
    </row>
    <row r="426" spans="1:9" ht="62.25" customHeight="1">
      <c r="A426" s="1"/>
      <c r="B426" s="1"/>
      <c r="C426" s="1" t="s">
        <v>683</v>
      </c>
      <c r="D426" s="12" t="s">
        <v>682</v>
      </c>
      <c r="E426" s="12">
        <v>3132</v>
      </c>
      <c r="F426" s="51">
        <f>9277-526</f>
        <v>8751</v>
      </c>
      <c r="G426" s="12" t="s">
        <v>202</v>
      </c>
      <c r="H426" s="52" t="s">
        <v>670</v>
      </c>
      <c r="I426" s="49" t="s">
        <v>736</v>
      </c>
    </row>
    <row r="427" spans="1:9" ht="29.25" customHeight="1">
      <c r="A427" s="1"/>
      <c r="B427" s="1"/>
      <c r="C427" s="69" t="s">
        <v>684</v>
      </c>
      <c r="D427" s="12"/>
      <c r="E427" s="12"/>
      <c r="F427" s="38">
        <f>SUM(F421:F426)</f>
        <v>694314.4</v>
      </c>
      <c r="G427" s="12"/>
      <c r="H427" s="52"/>
      <c r="I427" s="49"/>
    </row>
    <row r="428" spans="1:9" ht="24" customHeight="1">
      <c r="A428" s="1"/>
      <c r="B428" s="1"/>
      <c r="C428" s="69" t="s">
        <v>209</v>
      </c>
      <c r="D428" s="12"/>
      <c r="E428" s="12"/>
      <c r="F428" s="38">
        <f>SUM(F201+F263+F396+F401+F407+F413+F419+F411+F389+F382+F377+F375+F427)</f>
        <v>11005934.270000001</v>
      </c>
      <c r="G428" s="12"/>
      <c r="H428" s="12"/>
      <c r="I428" s="49"/>
    </row>
    <row r="429" spans="1:9" ht="24" customHeight="1">
      <c r="A429" s="53"/>
      <c r="B429" s="53"/>
      <c r="C429" s="74"/>
      <c r="D429" s="54"/>
      <c r="E429" s="54"/>
      <c r="F429" s="75"/>
      <c r="G429" s="54"/>
      <c r="H429" s="54"/>
      <c r="I429" s="76"/>
    </row>
    <row r="430" spans="1:5" ht="18.75">
      <c r="A430" s="83" t="s">
        <v>761</v>
      </c>
      <c r="B430" s="83"/>
      <c r="C430" s="83"/>
      <c r="D430" s="83"/>
      <c r="E430" s="83"/>
    </row>
    <row r="431" spans="1:6" ht="18.75">
      <c r="A431" s="81" t="s">
        <v>239</v>
      </c>
      <c r="B431" s="81"/>
      <c r="C431" s="81"/>
      <c r="D431" s="77"/>
      <c r="E431" s="80"/>
      <c r="F431" s="78" t="s">
        <v>194</v>
      </c>
    </row>
    <row r="432" spans="1:6" ht="44.25" customHeight="1">
      <c r="A432" s="84" t="s">
        <v>242</v>
      </c>
      <c r="B432" s="84"/>
      <c r="C432" s="84"/>
      <c r="D432" s="84"/>
      <c r="E432" s="84"/>
      <c r="F432" s="78" t="s">
        <v>228</v>
      </c>
    </row>
    <row r="433" spans="1:5" ht="15.75">
      <c r="A433" s="53"/>
      <c r="B433" s="53"/>
      <c r="C433" s="54"/>
      <c r="D433" s="53"/>
      <c r="E433" s="54"/>
    </row>
    <row r="434" spans="1:5" ht="15.75">
      <c r="A434" s="53"/>
      <c r="B434" s="53"/>
      <c r="C434" s="54"/>
      <c r="D434" s="53"/>
      <c r="E434" s="54"/>
    </row>
    <row r="435" spans="1:5" ht="15.75">
      <c r="A435" s="53"/>
      <c r="B435" s="53"/>
      <c r="C435" s="54"/>
      <c r="D435" s="53"/>
      <c r="E435" s="54"/>
    </row>
  </sheetData>
  <sheetProtection/>
  <mergeCells count="4">
    <mergeCell ref="A431:C431"/>
    <mergeCell ref="C1:I1"/>
    <mergeCell ref="A430:E430"/>
    <mergeCell ref="A432:E432"/>
  </mergeCells>
  <printOptions/>
  <pageMargins left="0.75" right="0.75" top="1" bottom="1" header="0.5" footer="0.5"/>
  <pageSetup horizontalDpi="600" verticalDpi="600" orientation="landscape" paperSize="9" scale="59" r:id="rId1"/>
  <rowBreaks count="1" manualBreakCount="1">
    <brk id="42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2019-12-26T09:34:03Z</cp:lastPrinted>
  <dcterms:created xsi:type="dcterms:W3CDTF">2005-01-26T09:08:47Z</dcterms:created>
  <dcterms:modified xsi:type="dcterms:W3CDTF">2019-12-26T09:59:28Z</dcterms:modified>
  <cp:category/>
  <cp:version/>
  <cp:contentType/>
  <cp:contentStatus/>
</cp:coreProperties>
</file>